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4785" yWindow="30" windowWidth="4770" windowHeight="6750" activeTab="0"/>
  </bookViews>
  <sheets>
    <sheet name="Hoja1" sheetId="1" r:id="rId1"/>
  </sheets>
  <definedNames>
    <definedName name="_xlnm.Print_Area" localSheetId="0">'Hoja1'!$A$1:$V$380</definedName>
    <definedName name="FORM">'Hoja1'!$A$65460:$V$65536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<sst xmlns="http://schemas.openxmlformats.org/spreadsheetml/2006/main" count="771" uniqueCount="254">
  <si>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</si>
  <si>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</si>
  <si>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</si>
  <si>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</si>
  <si>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</si>
  <si>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</si>
  <si>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</si>
  <si>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</si>
  <si>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</si>
  <si>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</si>
  <si>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</si>
  <si>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</si>
  <si>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</si>
  <si>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</si>
  <si>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</si>
  <si>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</si>
  <si>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</si>
  <si>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</si>
  <si>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</si>
  <si>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</si>
  <si>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</si>
  <si>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</si>
  <si>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</si>
  <si>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</si>
  <si>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</si>
  <si>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</si>
  <si>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</si>
  <si>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</si>
  <si>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</si>
  <si>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</si>
  <si>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</si>
  <si>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</si>
  <si>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</si>
  <si>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</si>
  <si>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</si>
  <si>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</si>
  <si>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</si>
  <si>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 xml:space="preserve">09 </t>
  </si>
  <si>
    <t>02</t>
  </si>
  <si>
    <t>SEGURIDAD SOCIAL</t>
  </si>
  <si>
    <t>Pensiones y Jubilaciones</t>
  </si>
  <si>
    <t>17</t>
  </si>
  <si>
    <t>Programa de  Desarrollo y Reestructuración</t>
  </si>
  <si>
    <t>del Sector de la Energía</t>
  </si>
  <si>
    <t>423</t>
  </si>
  <si>
    <t>Proporcionar prestaciones económicas</t>
  </si>
  <si>
    <t>14</t>
  </si>
  <si>
    <t>01</t>
  </si>
  <si>
    <t>Programa de Desarrollo y Reestructuración</t>
  </si>
  <si>
    <t>437</t>
  </si>
  <si>
    <t>Desarrollar y construir infraestructura básica</t>
  </si>
  <si>
    <t>N000</t>
  </si>
  <si>
    <t>K010</t>
  </si>
  <si>
    <t>15</t>
  </si>
  <si>
    <t>ENERGIA</t>
  </si>
  <si>
    <t>Hidrocarburos</t>
  </si>
  <si>
    <t>K002</t>
  </si>
  <si>
    <t>Exploración petrolera</t>
  </si>
  <si>
    <t>443</t>
  </si>
  <si>
    <t>químicos</t>
  </si>
  <si>
    <t>I002</t>
  </si>
  <si>
    <t>Programas operacionales de obras</t>
  </si>
  <si>
    <t>I003</t>
  </si>
  <si>
    <t>Otros programas operacionales de inversión</t>
  </si>
  <si>
    <t>I004</t>
  </si>
  <si>
    <t>Otras actividades</t>
  </si>
  <si>
    <t>K017</t>
  </si>
  <si>
    <t>Ampliación de la infraestructura marítimo por-</t>
  </si>
  <si>
    <t>tuaria</t>
  </si>
  <si>
    <t>K018</t>
  </si>
  <si>
    <t>Ductos</t>
  </si>
  <si>
    <t>444</t>
  </si>
  <si>
    <t>petroquímicos</t>
  </si>
  <si>
    <t xml:space="preserve">Comercializar petróleo, gas, petrolíferos y </t>
  </si>
  <si>
    <t>META: Comercializar petróleo crudo en el</t>
  </si>
  <si>
    <t xml:space="preserve">  </t>
  </si>
  <si>
    <t>Pozo</t>
  </si>
  <si>
    <t>Proyecto</t>
  </si>
  <si>
    <t>Ducto</t>
  </si>
  <si>
    <t>Obra</t>
  </si>
  <si>
    <t>Tonelada</t>
  </si>
  <si>
    <t xml:space="preserve">META: Comercializar petroquímicos  en el </t>
  </si>
  <si>
    <t>K020</t>
  </si>
  <si>
    <t>K022</t>
  </si>
  <si>
    <t>Comercialización de gas L.P. y petroquímicos</t>
  </si>
  <si>
    <t>básicos</t>
  </si>
  <si>
    <t>506</t>
  </si>
  <si>
    <t>META: Lograr una producción adicional</t>
  </si>
  <si>
    <t>COMPROMISO: Lograr la instalación, integra-</t>
  </si>
  <si>
    <t>Planta</t>
  </si>
  <si>
    <t xml:space="preserve">               : Producir gasolinas naturales y pen-</t>
  </si>
  <si>
    <t>COMPROMISO:  Construir proyectos estraté-</t>
  </si>
  <si>
    <t>I007</t>
  </si>
  <si>
    <t>Producción de hidrocarburos</t>
  </si>
  <si>
    <t>K003</t>
  </si>
  <si>
    <t>Desarrollo de campos</t>
  </si>
  <si>
    <t>K004</t>
  </si>
  <si>
    <t>Desarrollo de pozos intermedios</t>
  </si>
  <si>
    <t>K005</t>
  </si>
  <si>
    <t>Otros sistemas de explotación</t>
  </si>
  <si>
    <t>K006</t>
  </si>
  <si>
    <t>K007</t>
  </si>
  <si>
    <t>Ampliación a las refinerías</t>
  </si>
  <si>
    <t>K008</t>
  </si>
  <si>
    <t>K009</t>
  </si>
  <si>
    <t>Proyecto Cadereyta</t>
  </si>
  <si>
    <t>K011</t>
  </si>
  <si>
    <t>Plantas industriales de gas</t>
  </si>
  <si>
    <t xml:space="preserve">K013 </t>
  </si>
  <si>
    <t>Amoniaco y sus derivados</t>
  </si>
  <si>
    <t>K014</t>
  </si>
  <si>
    <t>Etileno y sus derivados</t>
  </si>
  <si>
    <t>701</t>
  </si>
  <si>
    <t>financieros</t>
  </si>
  <si>
    <t>704</t>
  </si>
  <si>
    <t>I008</t>
  </si>
  <si>
    <t>Mantenimiento de la infraestructura de explo-</t>
  </si>
  <si>
    <t>tación</t>
  </si>
  <si>
    <t>K016</t>
  </si>
  <si>
    <t>Infraestructura de explotación</t>
  </si>
  <si>
    <t>TOTAL DEL GASTO DEVENGADO</t>
  </si>
  <si>
    <t>Origen de los recursos:</t>
  </si>
  <si>
    <t>Otros programas operacionales  de inversión</t>
  </si>
  <si>
    <t>S E C T O R :  ENERGIA</t>
  </si>
  <si>
    <t>HOJA 8  DE  10.</t>
  </si>
  <si>
    <t>HOJA 10  DE  10.</t>
  </si>
  <si>
    <t>HOJA 2  DE  10.</t>
  </si>
  <si>
    <t>HOJA 3  DE  10.</t>
  </si>
  <si>
    <t>HOJA 4  DE  10.</t>
  </si>
  <si>
    <t>HOJA 5  DE  10.</t>
  </si>
  <si>
    <t>HOJA 6  DE  10.</t>
  </si>
  <si>
    <t>HOJA 7  DE  10.</t>
  </si>
  <si>
    <t>HOJA 9  DE  10.</t>
  </si>
  <si>
    <t xml:space="preserve">                  : Construir proyecto estratégico</t>
  </si>
  <si>
    <t>EJERCICIO PROGRAMATICO DEL GASTO DEVENGADO DE  ORGANISMOS Y EMPRESAS DE CONTROL PRESUPUESTARIO DIRECTO          A/</t>
  </si>
  <si>
    <t xml:space="preserve">1/ Se refiere a la relación de la meta original respecto al compromiso. El dato de esta columna se registra directamente y no por fórmula  como esta previsto, en razón de que el Presupuesto </t>
  </si>
  <si>
    <t>Distribuir petróleo, gas, petrolíferos y petro-</t>
  </si>
  <si>
    <t>I013</t>
  </si>
  <si>
    <t>indicadores estratégicos, cuyos soportes documentales se encuentran en los registros particulares de los organismos subsidiarios según les corresponda.</t>
  </si>
  <si>
    <t>Participación con otros organismos y/o filiales</t>
  </si>
  <si>
    <t>número  DGPP.-411.2-00258/99  de fecha  8 de febrero de 1999 de la Secretaría de Energía.</t>
  </si>
  <si>
    <t>(miles)</t>
  </si>
  <si>
    <t>(millones)</t>
  </si>
  <si>
    <t>K040</t>
  </si>
  <si>
    <t xml:space="preserve">Reconfiguración  de la Refinería Miguel  </t>
  </si>
  <si>
    <t>K042</t>
  </si>
  <si>
    <t>Reconfiguración de la refinería  Fco. I. Made-</t>
  </si>
  <si>
    <t>K043</t>
  </si>
  <si>
    <t xml:space="preserve">Programa de Desarrollo y Reestructuración </t>
  </si>
  <si>
    <t xml:space="preserve">              : Mercado externo</t>
  </si>
  <si>
    <t xml:space="preserve">             : Importación</t>
  </si>
  <si>
    <t>Comercialización de hidrocarburos en el país</t>
  </si>
  <si>
    <t>A/ El llenado de este formato, corresponde a información consolidada que se deriva del Presupuesto de Egresos de la Federación 1998,  autorizado para cada uno de los  organismos</t>
  </si>
  <si>
    <t>7/ En el Presupuesto de Egresos de la Federación 1998, se registra como Indicador Estratégico, sin embargo, por las características descritas en el texto, éste se refiere a una meta.</t>
  </si>
  <si>
    <t>8/ Se requisitan la meta modificada y alcanzada en razón de que en el Presupuesto de Egresos de la Federación se presenta como un compromiso anual.</t>
  </si>
  <si>
    <t>Paquete ecológico   4/</t>
  </si>
  <si>
    <t>META: Construir proyecto marítimo  6/</t>
  </si>
  <si>
    <t xml:space="preserve">            :Ductos  6/</t>
  </si>
  <si>
    <t xml:space="preserve">            :Obras  operacionales   6/</t>
  </si>
  <si>
    <t>META :Construir estación de compresión   6/</t>
  </si>
  <si>
    <t xml:space="preserve">             :Estación de compresión   6/</t>
  </si>
  <si>
    <t xml:space="preserve">             :Obra de bombeo   6/</t>
  </si>
  <si>
    <t xml:space="preserve">             :Obras operacionales  6/</t>
  </si>
  <si>
    <t xml:space="preserve">                          tégicos   6 /   8/</t>
  </si>
  <si>
    <t xml:space="preserve">            cado interno   7/</t>
  </si>
  <si>
    <t xml:space="preserve">            : Exportación    7/</t>
  </si>
  <si>
    <t xml:space="preserve">             : Importación   7/</t>
  </si>
  <si>
    <t xml:space="preserve">               : Obra terminal   6/   8/</t>
  </si>
  <si>
    <t xml:space="preserve">               : Obra  de rehabilitación  6/   8/</t>
  </si>
  <si>
    <t xml:space="preserve">                : Obra de ductos  6/   8/</t>
  </si>
  <si>
    <t xml:space="preserve">                : Obras operacionales  6/   8/</t>
  </si>
  <si>
    <t>META: Comercializar gas seco    7/</t>
  </si>
  <si>
    <t xml:space="preserve">            : Comercializar gas licuado   7/</t>
  </si>
  <si>
    <t xml:space="preserve">            : Comercializar gasolinas naturales  7/</t>
  </si>
  <si>
    <t xml:space="preserve">            : Comercializar  azufre  7/</t>
  </si>
  <si>
    <t xml:space="preserve">                             cionales   6/   8/</t>
  </si>
  <si>
    <t xml:space="preserve">               mercado interno   7/</t>
  </si>
  <si>
    <t>químicos   9/</t>
  </si>
  <si>
    <t xml:space="preserve">                  gico con obras   6/   8/</t>
  </si>
  <si>
    <t xml:space="preserve">                  con obras   6/   8/</t>
  </si>
  <si>
    <t xml:space="preserve">                  :Obras operacionales   6/   8/</t>
  </si>
  <si>
    <t>META: Producir petrolíferos   7/</t>
  </si>
  <si>
    <t xml:space="preserve">                      : Amoniaco   7/</t>
  </si>
  <si>
    <t>ción y construcción de planta estratégica 6/ 8/</t>
  </si>
  <si>
    <t xml:space="preserve">                 : Planta estratégica   6/   8/</t>
  </si>
  <si>
    <t xml:space="preserve">                 : Obras operacionales   6/   8/</t>
  </si>
  <si>
    <t>META: Producir gas licuado   7/</t>
  </si>
  <si>
    <t xml:space="preserve">               : Producir gas seco   7/</t>
  </si>
  <si>
    <t xml:space="preserve">                tanos    7/</t>
  </si>
  <si>
    <t xml:space="preserve">                   gicos   6/   8/</t>
  </si>
  <si>
    <t xml:space="preserve">                   : Obras operacionales   6/   8/</t>
  </si>
  <si>
    <t>META: Producir petroquímicos   7/</t>
  </si>
  <si>
    <t>Programas operacionales de obras   10/</t>
  </si>
  <si>
    <t>finería "Francisco I. Madero"   11/</t>
  </si>
  <si>
    <t>META: Ejecutar obras   6/</t>
  </si>
  <si>
    <r>
      <t xml:space="preserve">     </t>
    </r>
    <r>
      <rPr>
        <u val="single"/>
        <sz val="19"/>
        <rFont val="Arial"/>
        <family val="2"/>
      </rPr>
      <t>Recursos propios   12/</t>
    </r>
  </si>
  <si>
    <t xml:space="preserve">META: Lograr una producción de </t>
  </si>
  <si>
    <t xml:space="preserve">META: Perforar pozos exploratorios   5/   </t>
  </si>
  <si>
    <t xml:space="preserve">                   con obras   6/   8/</t>
  </si>
  <si>
    <t>Medio Ambiente</t>
  </si>
  <si>
    <t xml:space="preserve">            mercado interno   5/   </t>
  </si>
  <si>
    <t xml:space="preserve">            :Mercado externo   5/   </t>
  </si>
  <si>
    <t xml:space="preserve">                de petróleo crudo    5/   </t>
  </si>
  <si>
    <t xml:space="preserve">               : Gas   5/   </t>
  </si>
  <si>
    <t xml:space="preserve">               : Condensados  5/   </t>
  </si>
  <si>
    <t xml:space="preserve">META: Perforar pozos de desarrollo   5/   </t>
  </si>
  <si>
    <t xml:space="preserve">META: Obra   </t>
  </si>
  <si>
    <t>infraestructura básica</t>
  </si>
  <si>
    <t xml:space="preserve">                  petróleo  crudo   5/   </t>
  </si>
  <si>
    <t xml:space="preserve">               : Gas natural   5/   </t>
  </si>
  <si>
    <t>3/ El  presupuesto original y ejercido, corresponde al proyecto N000 de Pemex Refinación y a la Actividad Institucional 437 de los organismos subsidiarios y el</t>
  </si>
  <si>
    <t>5/ Aunque  el Presupuesto de Egresos de la Federación no agrupa la descripción como una meta, las características del texto las identifican  como meta.</t>
  </si>
  <si>
    <t>9/ En el presupuesto original y ejercido se incluyen 224 356.7 miles de pesos, y 203 096.4 miles de pesos, respectivamente, derivados de financiamiento externo, de Pemex Refinación.</t>
  </si>
  <si>
    <t>10/ En el presupuesto original y ejercido se incluyen 93 423.0 miles de pesos, y 155 103.2 miles de pesos, respectivamente, derivados de financiamiento externo, de Pemex Refinación.</t>
  </si>
  <si>
    <t>11/ En el presupuesto original y ejercido se incluyen 130 933.7 miles de pesos, y 47 993.2 miles de pesos, respectivamente, derivados de financiamiento externo, de Pemex Refinación.</t>
  </si>
  <si>
    <t>12/ En el presupuesto original y ejercido se incluyen 310 604.3 miles de pesos, y 234 480.2 miles de pesos, respectivamente, derivados de financiamiento externo, de Pemex Refinación.</t>
  </si>
  <si>
    <t>recursos) y no necesariamente terminada, por consiguiente, el porcentaje de cumplimiento no representa avance físico de la meta, situación que se comenta con mayor amplitud  en el texto.</t>
  </si>
  <si>
    <t>6/ La meta física de inversión  reportada como alcanzada al igual que en ejercicios anteriores, corresponde a la cantidad de ésta que fue atendida (meta física en donde se ejercieron.</t>
  </si>
  <si>
    <t xml:space="preserve">                        : Obras operacionales   6/  8/</t>
  </si>
  <si>
    <t xml:space="preserve">               para almacenamiento de gas  6/  8/</t>
  </si>
  <si>
    <t>Barril/día</t>
  </si>
  <si>
    <t>Pie cúbico/día</t>
  </si>
  <si>
    <t>Tonelada/día</t>
  </si>
  <si>
    <t>Ampliación a las  refinerías</t>
  </si>
  <si>
    <t>Hidalgo Tula, Hidalgo.</t>
  </si>
  <si>
    <t>Amor Salamanca, Guanajuato.</t>
  </si>
  <si>
    <t>ro, Tamaulipas.</t>
  </si>
  <si>
    <t xml:space="preserve">subsidiarios y Corporativo de  Petróleos Mexicanos, situación que se comenta con mayor amplitud en el  texto Análisis Programático Institucional, lo anterior se sustenta en el oficio </t>
  </si>
  <si>
    <t>de Egresos de la Federación  para Petróleos Mexicanos y organismos subsidiarios contiene, de manera predeterminada, los indicadores estratégicos  en por ciento.</t>
  </si>
  <si>
    <t>Corporativo, en estos últimos, no se desglosa a nivel de proyecto en sus correspondientes formatos, tal  y como fué autorizado en sus correspondientes  Presupuestos de</t>
  </si>
  <si>
    <t>Egresos de la Federación.</t>
  </si>
  <si>
    <t>Análisis Programático Institucional, a nivel del indicador estratégico.</t>
  </si>
  <si>
    <t xml:space="preserve">MEDIO AMBIENTE Y RECURSOS </t>
  </si>
  <si>
    <t>NATURALES</t>
  </si>
  <si>
    <t>Actividad institucional no asociada a proyectos</t>
  </si>
  <si>
    <t>3/</t>
  </si>
  <si>
    <t>Relocalización y nuevas plantas de almacena-</t>
  </si>
  <si>
    <t>miento y agencias de ventas</t>
  </si>
  <si>
    <t xml:space="preserve">Conservar  y  mantener  la  infraestructura de </t>
  </si>
  <si>
    <t>bienes  muebles  e  inmuebles diferentes  a la</t>
  </si>
  <si>
    <t>META: Comercializar  petrolíferos  en el mer-</t>
  </si>
  <si>
    <t>COMPROMISO: Construir   proyectos  estra-</t>
  </si>
  <si>
    <t>COMPROMISO: Continuar  con  las  obras</t>
  </si>
  <si>
    <t>COMPROMISO: Construir   obras   opera-</t>
  </si>
  <si>
    <t>Producir  petróleo,  gas,  petrolíferos y petro-</t>
  </si>
  <si>
    <t>COMPROMISO: Construir  proyecto  estraté-</t>
  </si>
  <si>
    <t xml:space="preserve">                  : Construir  proyecto  estratégico</t>
  </si>
  <si>
    <t>Mejoramiento  al  pool  de  gasolinas de la re-</t>
  </si>
  <si>
    <t>Reconfiguración  de  la  refinería  Antonio  M.</t>
  </si>
  <si>
    <t xml:space="preserve">Administrar  recursos  humanos,  materiales y </t>
  </si>
  <si>
    <t>P08G10</t>
  </si>
  <si>
    <t xml:space="preserve"> E N T I D A D :  PETROLEOS MEXICANOS</t>
  </si>
  <si>
    <t xml:space="preserve">2/ Se refiere a la relación de la meta alcanzada respecto al compromiso.  Al igual que la nota uno, aquí se registran de manera directa los porcentajes de avance, representados como </t>
  </si>
  <si>
    <t>4/ En el presupuesto original y ejercido se incluyen 86 247.6 miles de pesos, y 31 383.8 miles de pesos,  respectivamente, derivados de financiamiento externo, de Pemex Refinación.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</si>
</sst>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74" fontId="1" fillId="2" borderId="0" xfId="0" applyNumberFormat="1" applyFont="1" applyFill="1" applyBorder="1" applyAlignment="1">
      <alignment vertical="center"/>
    </xf>
    <xf numFmtId="174" fontId="1" fillId="2" borderId="7" xfId="0" applyNumberFormat="1" applyFont="1" applyFill="1" applyBorder="1" applyAlignment="1">
      <alignment vertical="center"/>
    </xf>
    <xf numFmtId="174" fontId="1" fillId="2" borderId="9" xfId="0" applyNumberFormat="1" applyFont="1" applyFill="1" applyBorder="1" applyAlignment="1">
      <alignment vertical="center"/>
    </xf>
    <xf numFmtId="174" fontId="1" fillId="2" borderId="15" xfId="0" applyNumberFormat="1" applyFont="1" applyFill="1" applyBorder="1" applyAlignment="1">
      <alignment vertical="center"/>
    </xf>
    <xf numFmtId="174" fontId="0" fillId="2" borderId="6" xfId="0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 vertical="center"/>
    </xf>
    <xf numFmtId="174" fontId="1" fillId="2" borderId="14" xfId="0" applyNumberFormat="1" applyFont="1" applyFill="1" applyBorder="1" applyAlignment="1">
      <alignment vertical="center"/>
    </xf>
    <xf numFmtId="174" fontId="1" fillId="2" borderId="11" xfId="0" applyNumberFormat="1" applyFont="1" applyFill="1" applyBorder="1" applyAlignment="1">
      <alignment vertical="center"/>
    </xf>
    <xf numFmtId="174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74" fontId="1" fillId="2" borderId="18" xfId="0" applyNumberFormat="1" applyFont="1" applyFill="1" applyBorder="1" applyAlignment="1">
      <alignment vertical="center"/>
    </xf>
    <xf numFmtId="174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4" fontId="1" fillId="0" borderId="6" xfId="0" applyNumberFormat="1" applyFont="1" applyFill="1" applyBorder="1" applyAlignment="1">
      <alignment vertical="center"/>
    </xf>
    <xf numFmtId="174" fontId="1" fillId="0" borderId="9" xfId="0" applyNumberFormat="1" applyFont="1" applyFill="1" applyBorder="1" applyAlignment="1">
      <alignment vertical="center"/>
    </xf>
    <xf numFmtId="174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74" fontId="1" fillId="0" borderId="1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vertical="center"/>
    </xf>
    <xf numFmtId="174" fontId="1" fillId="0" borderId="13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4" fontId="0" fillId="0" borderId="9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4" fontId="5" fillId="0" borderId="9" xfId="0" applyNumberFormat="1" applyFont="1" applyFill="1" applyBorder="1" applyAlignment="1">
      <alignment vertical="center"/>
    </xf>
    <xf numFmtId="174" fontId="6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134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250</v>
      </c>
      <c r="V3" s="70"/>
    </row>
    <row r="4" spans="1:22" ht="23.25">
      <c r="A4" s="70"/>
      <c r="B4" s="74" t="s">
        <v>251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123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17" t="s">
        <v>37</v>
      </c>
      <c r="C13" s="117"/>
      <c r="D13" s="117"/>
      <c r="E13" s="117"/>
      <c r="F13" s="118"/>
      <c r="G13" s="117"/>
      <c r="H13" s="119"/>
      <c r="I13" s="120" t="s">
        <v>39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7">
        <f>S15</f>
        <v>1737999.9</v>
      </c>
      <c r="T13" s="127">
        <f>T15</f>
        <v>2302148.5</v>
      </c>
      <c r="U13" s="128">
        <f>(T13/S13)*100</f>
        <v>132.45964513576786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/>
      <c r="J14" s="121"/>
      <c r="K14" s="122"/>
      <c r="L14" s="123"/>
      <c r="M14" s="123"/>
      <c r="N14" s="123"/>
      <c r="O14" s="124"/>
      <c r="P14" s="125"/>
      <c r="Q14" s="126"/>
      <c r="R14" s="126"/>
      <c r="S14" s="127"/>
      <c r="T14" s="128"/>
      <c r="U14" s="128"/>
      <c r="V14" s="70"/>
    </row>
    <row r="15" spans="1:22" ht="23.25">
      <c r="A15" s="70"/>
      <c r="B15" s="118"/>
      <c r="C15" s="118" t="s">
        <v>38</v>
      </c>
      <c r="D15" s="118"/>
      <c r="E15" s="118"/>
      <c r="F15" s="118"/>
      <c r="G15" s="118"/>
      <c r="H15" s="119"/>
      <c r="I15" s="120" t="s">
        <v>40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7">
        <f>S18</f>
        <v>1737999.9</v>
      </c>
      <c r="T15" s="127">
        <f>T18</f>
        <v>2302148.5</v>
      </c>
      <c r="U15" s="128">
        <f>(T15/S15)*100</f>
        <v>132.45964513576786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27"/>
      <c r="T16" s="128"/>
      <c r="U16" s="128"/>
      <c r="V16" s="70"/>
    </row>
    <row r="17" spans="1:22" ht="23.25">
      <c r="A17" s="70"/>
      <c r="B17" s="118"/>
      <c r="C17" s="118"/>
      <c r="D17" s="118" t="s">
        <v>41</v>
      </c>
      <c r="E17" s="118"/>
      <c r="F17" s="118"/>
      <c r="G17" s="118"/>
      <c r="H17" s="119"/>
      <c r="I17" s="120" t="s">
        <v>42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27"/>
      <c r="T17" s="128"/>
      <c r="U17" s="128"/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43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7">
        <f>S20</f>
        <v>1737999.9</v>
      </c>
      <c r="T18" s="127">
        <f>T20</f>
        <v>2302148.5</v>
      </c>
      <c r="U18" s="128">
        <f>(T18/S18)*100</f>
        <v>132.45964513576786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/>
      <c r="J19" s="121"/>
      <c r="K19" s="122"/>
      <c r="L19" s="123"/>
      <c r="M19" s="123"/>
      <c r="N19" s="123"/>
      <c r="O19" s="124"/>
      <c r="P19" s="125"/>
      <c r="Q19" s="126"/>
      <c r="R19" s="126"/>
      <c r="S19" s="127"/>
      <c r="T19" s="128"/>
      <c r="U19" s="128"/>
      <c r="V19" s="70"/>
    </row>
    <row r="20" spans="1:22" ht="23.25">
      <c r="A20" s="70"/>
      <c r="B20" s="118"/>
      <c r="C20" s="118"/>
      <c r="D20" s="118"/>
      <c r="E20" s="118"/>
      <c r="F20" s="118" t="s">
        <v>44</v>
      </c>
      <c r="G20" s="118"/>
      <c r="H20" s="119"/>
      <c r="I20" s="120" t="s">
        <v>45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29">
        <f>769011+641964.5+77710+11800+237514.4</f>
        <v>1737999.9</v>
      </c>
      <c r="T20" s="128">
        <f>794749.4+628100+322440.5+475635.2+81223.4</f>
        <v>2302148.5</v>
      </c>
      <c r="U20" s="128">
        <f>(T20/S20)*100</f>
        <v>132.45964513576786</v>
      </c>
      <c r="V20" s="70"/>
    </row>
    <row r="21" spans="1:22" ht="23.25">
      <c r="A21" s="70"/>
      <c r="B21" s="118"/>
      <c r="C21" s="118"/>
      <c r="D21" s="118"/>
      <c r="E21" s="118"/>
      <c r="F21" s="118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27"/>
      <c r="T21" s="128"/>
      <c r="U21" s="128"/>
      <c r="V21" s="70"/>
    </row>
    <row r="22" spans="1:22" ht="23.25">
      <c r="A22" s="70"/>
      <c r="B22" s="118" t="s">
        <v>46</v>
      </c>
      <c r="C22" s="130"/>
      <c r="D22" s="130"/>
      <c r="E22" s="130"/>
      <c r="F22" s="130"/>
      <c r="G22" s="130"/>
      <c r="H22" s="120"/>
      <c r="I22" s="120" t="s">
        <v>232</v>
      </c>
      <c r="J22" s="121"/>
      <c r="K22" s="122"/>
      <c r="L22" s="89"/>
      <c r="M22" s="89"/>
      <c r="N22" s="89"/>
      <c r="O22" s="124"/>
      <c r="P22" s="125"/>
      <c r="Q22" s="126"/>
      <c r="R22" s="126"/>
      <c r="S22" s="129"/>
      <c r="T22" s="129"/>
      <c r="U22" s="129"/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233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29">
        <f>S25</f>
        <v>2367463.5</v>
      </c>
      <c r="T23" s="129">
        <f>T25</f>
        <v>1474067.4</v>
      </c>
      <c r="U23" s="128">
        <f>(T23/S23)*100</f>
        <v>62.26357449650226</v>
      </c>
      <c r="V23" s="70"/>
    </row>
    <row r="24" spans="1:22" ht="23.25">
      <c r="A24" s="70"/>
      <c r="B24" s="118"/>
      <c r="C24" s="130"/>
      <c r="D24" s="130"/>
      <c r="E24" s="130"/>
      <c r="F24" s="130"/>
      <c r="G24" s="130"/>
      <c r="H24" s="120"/>
      <c r="I24" s="120"/>
      <c r="J24" s="121"/>
      <c r="K24" s="122"/>
      <c r="L24" s="89"/>
      <c r="M24" s="89"/>
      <c r="N24" s="89"/>
      <c r="O24" s="124"/>
      <c r="P24" s="125"/>
      <c r="Q24" s="126"/>
      <c r="R24" s="126"/>
      <c r="S24" s="127"/>
      <c r="T24" s="128"/>
      <c r="U24" s="128"/>
      <c r="V24" s="70"/>
    </row>
    <row r="25" spans="1:22" ht="23.25">
      <c r="A25" s="70"/>
      <c r="B25" s="118"/>
      <c r="C25" s="118" t="s">
        <v>47</v>
      </c>
      <c r="D25" s="118"/>
      <c r="E25" s="118"/>
      <c r="F25" s="118"/>
      <c r="G25" s="118"/>
      <c r="H25" s="119"/>
      <c r="I25" s="120" t="s">
        <v>199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27">
        <f>S28</f>
        <v>2367463.5</v>
      </c>
      <c r="T25" s="127">
        <f>T28</f>
        <v>1474067.4</v>
      </c>
      <c r="U25" s="128">
        <f>(T25/S25)*100</f>
        <v>62.26357449650226</v>
      </c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27"/>
      <c r="T26" s="128"/>
      <c r="U26" s="128"/>
      <c r="V26" s="70"/>
    </row>
    <row r="27" spans="1:22" ht="23.25">
      <c r="A27" s="70"/>
      <c r="B27" s="118"/>
      <c r="C27" s="118"/>
      <c r="D27" s="118" t="s">
        <v>41</v>
      </c>
      <c r="E27" s="118"/>
      <c r="F27" s="118"/>
      <c r="G27" s="118"/>
      <c r="H27" s="119"/>
      <c r="I27" s="120" t="s">
        <v>48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7"/>
      <c r="T27" s="128"/>
      <c r="U27" s="128"/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43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7">
        <f>S30</f>
        <v>2367463.5</v>
      </c>
      <c r="T28" s="127">
        <f>T30</f>
        <v>1474067.4</v>
      </c>
      <c r="U28" s="128">
        <f>(T28/S28)*100</f>
        <v>62.26357449650226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27"/>
      <c r="T29" s="128"/>
      <c r="U29" s="128"/>
      <c r="V29" s="70"/>
    </row>
    <row r="30" spans="1:22" ht="23.25">
      <c r="A30" s="70"/>
      <c r="B30" s="118"/>
      <c r="C30" s="118"/>
      <c r="D30" s="118"/>
      <c r="E30" s="118"/>
      <c r="F30" s="118" t="s">
        <v>49</v>
      </c>
      <c r="G30" s="118"/>
      <c r="H30" s="119"/>
      <c r="I30" s="120" t="s">
        <v>50</v>
      </c>
      <c r="J30" s="121"/>
      <c r="K30" s="122"/>
      <c r="L30" s="123"/>
      <c r="M30" s="123"/>
      <c r="N30" s="123"/>
      <c r="O30" s="124"/>
      <c r="P30" s="125"/>
      <c r="Q30" s="126"/>
      <c r="R30" s="126"/>
      <c r="S30" s="127">
        <f>SUM(S33:S35)</f>
        <v>2367463.5</v>
      </c>
      <c r="T30" s="127">
        <f>SUM(T33:T35)</f>
        <v>1474067.4</v>
      </c>
      <c r="U30" s="128">
        <f>(T30/S30)*100</f>
        <v>62.26357449650226</v>
      </c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/>
      <c r="J31" s="121"/>
      <c r="K31" s="122"/>
      <c r="L31" s="123"/>
      <c r="M31" s="123"/>
      <c r="N31" s="123"/>
      <c r="O31" s="124"/>
      <c r="P31" s="125"/>
      <c r="Q31" s="126"/>
      <c r="R31" s="126"/>
      <c r="S31" s="127"/>
      <c r="T31" s="128"/>
      <c r="U31" s="128"/>
      <c r="V31" s="70"/>
    </row>
    <row r="32" spans="1:22" ht="23.25">
      <c r="A32" s="70"/>
      <c r="B32" s="118"/>
      <c r="C32" s="118"/>
      <c r="D32" s="118"/>
      <c r="E32" s="118"/>
      <c r="F32" s="118"/>
      <c r="G32" s="118" t="s">
        <v>51</v>
      </c>
      <c r="H32" s="119"/>
      <c r="I32" s="120" t="s">
        <v>234</v>
      </c>
      <c r="J32" s="121"/>
      <c r="K32" s="122"/>
      <c r="L32" s="123"/>
      <c r="M32" s="123"/>
      <c r="N32" s="123"/>
      <c r="O32" s="124"/>
      <c r="P32" s="125"/>
      <c r="Q32" s="126"/>
      <c r="R32" s="126"/>
      <c r="S32" s="127"/>
      <c r="T32" s="128"/>
      <c r="U32" s="128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235</v>
      </c>
      <c r="J33" s="121"/>
      <c r="K33" s="122"/>
      <c r="L33" s="123"/>
      <c r="M33" s="123"/>
      <c r="N33" s="123"/>
      <c r="O33" s="124"/>
      <c r="P33" s="125"/>
      <c r="Q33" s="126"/>
      <c r="R33" s="126"/>
      <c r="S33" s="127">
        <f>516132.1+1470150.8+113116.4+104120.5+39499.1</f>
        <v>2243018.9</v>
      </c>
      <c r="T33" s="128">
        <f>311931.7+791504.3+41187.2+61895.8+28654.7</f>
        <v>1235173.7</v>
      </c>
      <c r="U33" s="128">
        <f>(T33/S33)*100</f>
        <v>55.06746733163952</v>
      </c>
      <c r="V33" s="70"/>
    </row>
    <row r="34" spans="1:22" ht="23.25">
      <c r="A34" s="70"/>
      <c r="B34" s="118"/>
      <c r="C34" s="118"/>
      <c r="D34" s="118"/>
      <c r="E34" s="118"/>
      <c r="F34" s="118"/>
      <c r="G34" s="118"/>
      <c r="H34" s="119"/>
      <c r="I34" s="120"/>
      <c r="J34" s="121"/>
      <c r="K34" s="122"/>
      <c r="L34" s="123"/>
      <c r="M34" s="123"/>
      <c r="N34" s="123"/>
      <c r="O34" s="124"/>
      <c r="P34" s="125"/>
      <c r="Q34" s="126"/>
      <c r="R34" s="126"/>
      <c r="S34" s="127"/>
      <c r="T34" s="128"/>
      <c r="U34" s="128"/>
      <c r="V34" s="70"/>
    </row>
    <row r="35" spans="1:22" ht="23.25">
      <c r="A35" s="70"/>
      <c r="B35" s="118"/>
      <c r="C35" s="118"/>
      <c r="D35" s="118"/>
      <c r="E35" s="118"/>
      <c r="F35" s="118"/>
      <c r="G35" s="118" t="s">
        <v>52</v>
      </c>
      <c r="H35" s="119"/>
      <c r="I35" s="120" t="s">
        <v>155</v>
      </c>
      <c r="J35" s="121"/>
      <c r="K35" s="122"/>
      <c r="L35" s="123"/>
      <c r="M35" s="123"/>
      <c r="N35" s="123"/>
      <c r="O35" s="124"/>
      <c r="P35" s="125"/>
      <c r="Q35" s="126"/>
      <c r="R35" s="126"/>
      <c r="S35" s="127">
        <v>124444.6</v>
      </c>
      <c r="T35" s="128">
        <v>238893.7</v>
      </c>
      <c r="U35" s="128">
        <f>(T35/S35)*100</f>
        <v>191.9679118258245</v>
      </c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/>
      <c r="J36" s="121"/>
      <c r="K36" s="122"/>
      <c r="L36" s="123"/>
      <c r="M36" s="123"/>
      <c r="N36" s="123"/>
      <c r="O36" s="124"/>
      <c r="P36" s="125"/>
      <c r="Q36" s="126"/>
      <c r="R36" s="126"/>
      <c r="S36" s="127"/>
      <c r="T36" s="128"/>
      <c r="U36" s="128"/>
      <c r="V36" s="70"/>
    </row>
    <row r="37" spans="1:22" ht="23.25">
      <c r="A37" s="70"/>
      <c r="B37" s="118" t="s">
        <v>53</v>
      </c>
      <c r="C37" s="118"/>
      <c r="D37" s="118"/>
      <c r="E37" s="118"/>
      <c r="F37" s="118"/>
      <c r="G37" s="118"/>
      <c r="H37" s="119"/>
      <c r="I37" s="120" t="s">
        <v>54</v>
      </c>
      <c r="J37" s="121"/>
      <c r="K37" s="122"/>
      <c r="L37" s="123"/>
      <c r="M37" s="123"/>
      <c r="N37" s="123"/>
      <c r="O37" s="124">
        <f>O48</f>
        <v>0</v>
      </c>
      <c r="P37" s="125"/>
      <c r="Q37" s="126"/>
      <c r="R37" s="126"/>
      <c r="S37" s="127">
        <f>S48</f>
        <v>75646822.2</v>
      </c>
      <c r="T37" s="127">
        <f>T48</f>
        <v>67878263</v>
      </c>
      <c r="U37" s="128">
        <f>(T37/S37)*100</f>
        <v>89.73048837469871</v>
      </c>
      <c r="V37" s="70"/>
    </row>
    <row r="38" spans="1:22" ht="23.25">
      <c r="A38" s="70"/>
      <c r="B38" s="131"/>
      <c r="C38" s="131"/>
      <c r="D38" s="131"/>
      <c r="E38" s="131"/>
      <c r="F38" s="131"/>
      <c r="G38" s="131"/>
      <c r="H38" s="132"/>
      <c r="I38" s="133"/>
      <c r="J38" s="134"/>
      <c r="K38" s="135"/>
      <c r="L38" s="136"/>
      <c r="M38" s="136"/>
      <c r="N38" s="136"/>
      <c r="O38" s="137"/>
      <c r="P38" s="138"/>
      <c r="Q38" s="139"/>
      <c r="R38" s="139"/>
      <c r="S38" s="140"/>
      <c r="T38" s="141"/>
      <c r="U38" s="142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3"/>
      <c r="Q39" s="143"/>
      <c r="R39" s="143"/>
      <c r="S39" s="143"/>
      <c r="T39" s="143"/>
      <c r="U39" s="143"/>
      <c r="V39" s="70"/>
    </row>
    <row r="40" spans="1:22" ht="23.25">
      <c r="A40" s="70"/>
      <c r="B40" s="70" t="s">
        <v>250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43"/>
      <c r="Q40" s="143"/>
      <c r="R40" s="143"/>
      <c r="S40" s="143"/>
      <c r="T40" s="143"/>
      <c r="U40" s="144" t="s">
        <v>126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27"/>
      <c r="T47" s="128"/>
      <c r="U47" s="128"/>
      <c r="V47" s="70"/>
    </row>
    <row r="48" spans="1:22" ht="23.25">
      <c r="A48" s="70"/>
      <c r="B48" s="118" t="s">
        <v>53</v>
      </c>
      <c r="C48" s="118" t="s">
        <v>47</v>
      </c>
      <c r="D48" s="118"/>
      <c r="E48" s="118"/>
      <c r="F48" s="118"/>
      <c r="G48" s="118"/>
      <c r="H48" s="119"/>
      <c r="I48" s="120" t="s">
        <v>55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28">
        <f>S51</f>
        <v>75646822.2</v>
      </c>
      <c r="T48" s="128">
        <f>T51</f>
        <v>67878263</v>
      </c>
      <c r="U48" s="128">
        <f>(T48/S48)*100</f>
        <v>89.73048837469871</v>
      </c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/>
      <c r="J49" s="121"/>
      <c r="K49" s="122"/>
      <c r="L49" s="123"/>
      <c r="M49" s="123"/>
      <c r="N49" s="123"/>
      <c r="O49" s="124"/>
      <c r="P49" s="125"/>
      <c r="Q49" s="126"/>
      <c r="R49" s="124"/>
      <c r="S49" s="128"/>
      <c r="T49" s="128"/>
      <c r="U49" s="128"/>
      <c r="V49" s="70"/>
    </row>
    <row r="50" spans="1:22" ht="23.25">
      <c r="A50" s="70"/>
      <c r="B50" s="118"/>
      <c r="C50" s="130"/>
      <c r="D50" s="130" t="s">
        <v>41</v>
      </c>
      <c r="E50" s="130"/>
      <c r="F50" s="130"/>
      <c r="G50" s="130"/>
      <c r="H50" s="120"/>
      <c r="I50" s="120" t="s">
        <v>148</v>
      </c>
      <c r="J50" s="121"/>
      <c r="K50" s="122"/>
      <c r="L50" s="89"/>
      <c r="M50" s="89"/>
      <c r="N50" s="89"/>
      <c r="O50" s="124"/>
      <c r="P50" s="125"/>
      <c r="Q50" s="126"/>
      <c r="R50" s="124"/>
      <c r="S50" s="145"/>
      <c r="T50" s="128"/>
      <c r="U50" s="129"/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 t="s">
        <v>43</v>
      </c>
      <c r="J51" s="121"/>
      <c r="K51" s="122"/>
      <c r="L51" s="123"/>
      <c r="M51" s="123"/>
      <c r="N51" s="123"/>
      <c r="O51" s="124"/>
      <c r="P51" s="125"/>
      <c r="Q51" s="126"/>
      <c r="R51" s="124"/>
      <c r="S51" s="128">
        <f>S53+S60+S94+S175+S290+S315</f>
        <v>75646822.2</v>
      </c>
      <c r="T51" s="128">
        <f>T53+T60+T94+T175+T290+T315</f>
        <v>67878263</v>
      </c>
      <c r="U51" s="128">
        <f>(T51/S51)*100</f>
        <v>89.73048837469871</v>
      </c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/>
      <c r="J52" s="121"/>
      <c r="K52" s="122"/>
      <c r="L52" s="89"/>
      <c r="M52" s="89"/>
      <c r="N52" s="89"/>
      <c r="O52" s="124"/>
      <c r="P52" s="125"/>
      <c r="Q52" s="126"/>
      <c r="R52" s="124"/>
      <c r="S52" s="145"/>
      <c r="T52" s="129"/>
      <c r="U52" s="129"/>
      <c r="V52" s="70"/>
    </row>
    <row r="53" spans="1:22" ht="23.25">
      <c r="A53" s="70"/>
      <c r="B53" s="118"/>
      <c r="C53" s="118"/>
      <c r="D53" s="118"/>
      <c r="E53" s="118"/>
      <c r="F53" s="118" t="s">
        <v>49</v>
      </c>
      <c r="G53" s="118"/>
      <c r="H53" s="119"/>
      <c r="I53" s="120" t="s">
        <v>50</v>
      </c>
      <c r="J53" s="121"/>
      <c r="K53" s="122"/>
      <c r="L53" s="123"/>
      <c r="M53" s="123"/>
      <c r="N53" s="123"/>
      <c r="O53" s="124"/>
      <c r="P53" s="125"/>
      <c r="Q53" s="126"/>
      <c r="R53" s="124"/>
      <c r="S53" s="128">
        <f>S57</f>
        <v>3909751.7</v>
      </c>
      <c r="T53" s="128">
        <f>T57</f>
        <v>3156785.9</v>
      </c>
      <c r="U53" s="128">
        <f>(T53/S53)*100</f>
        <v>80.74133966103268</v>
      </c>
      <c r="V53" s="70"/>
    </row>
    <row r="54" spans="1:22" ht="23.25">
      <c r="A54" s="70"/>
      <c r="B54" s="118"/>
      <c r="C54" s="130"/>
      <c r="D54" s="130"/>
      <c r="E54" s="130"/>
      <c r="F54" s="130"/>
      <c r="G54" s="130"/>
      <c r="H54" s="120"/>
      <c r="I54" s="120"/>
      <c r="J54" s="121"/>
      <c r="K54" s="122"/>
      <c r="L54" s="89"/>
      <c r="M54" s="89"/>
      <c r="N54" s="89"/>
      <c r="O54" s="124"/>
      <c r="P54" s="125"/>
      <c r="Q54" s="126"/>
      <c r="R54" s="124"/>
      <c r="S54" s="145"/>
      <c r="T54" s="129"/>
      <c r="U54" s="129"/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 t="s">
        <v>197</v>
      </c>
      <c r="J55" s="121"/>
      <c r="K55" s="122" t="s">
        <v>76</v>
      </c>
      <c r="L55" s="123">
        <v>18</v>
      </c>
      <c r="M55" s="123">
        <v>18</v>
      </c>
      <c r="N55" s="123">
        <v>13</v>
      </c>
      <c r="O55" s="124">
        <f>(N55/L55)*100</f>
        <v>72.22222222222221</v>
      </c>
      <c r="P55" s="125">
        <f>(N55/M55)*100</f>
        <v>72.22222222222221</v>
      </c>
      <c r="Q55" s="126"/>
      <c r="R55" s="124"/>
      <c r="S55" s="145"/>
      <c r="T55" s="129"/>
      <c r="U55" s="129"/>
      <c r="V55" s="70"/>
    </row>
    <row r="56" spans="1:22" ht="23.25">
      <c r="A56" s="70"/>
      <c r="B56" s="118"/>
      <c r="C56" s="130"/>
      <c r="D56" s="130"/>
      <c r="E56" s="130"/>
      <c r="F56" s="130"/>
      <c r="G56" s="130"/>
      <c r="H56" s="120"/>
      <c r="I56" s="120"/>
      <c r="J56" s="121"/>
      <c r="K56" s="122"/>
      <c r="L56" s="89"/>
      <c r="M56" s="89"/>
      <c r="N56" s="89"/>
      <c r="O56" s="124"/>
      <c r="P56" s="125"/>
      <c r="Q56" s="126"/>
      <c r="R56" s="124"/>
      <c r="S56" s="128"/>
      <c r="T56" s="128"/>
      <c r="U56" s="128"/>
      <c r="V56" s="70"/>
    </row>
    <row r="57" spans="1:22" ht="23.25">
      <c r="A57" s="70"/>
      <c r="B57" s="118"/>
      <c r="C57" s="118"/>
      <c r="D57" s="118"/>
      <c r="E57" s="118"/>
      <c r="F57" s="118"/>
      <c r="G57" s="130" t="s">
        <v>56</v>
      </c>
      <c r="H57" s="120"/>
      <c r="I57" s="120" t="s">
        <v>57</v>
      </c>
      <c r="J57" s="121"/>
      <c r="K57" s="122"/>
      <c r="L57" s="89"/>
      <c r="M57" s="89"/>
      <c r="N57" s="89"/>
      <c r="O57" s="124"/>
      <c r="P57" s="125"/>
      <c r="Q57" s="126"/>
      <c r="R57" s="124"/>
      <c r="S57" s="145">
        <v>3909751.7</v>
      </c>
      <c r="T57" s="128">
        <v>3156785.9</v>
      </c>
      <c r="U57" s="128">
        <f>(T57/S57)*100</f>
        <v>80.74133966103268</v>
      </c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/>
      <c r="J58" s="121"/>
      <c r="K58" s="122"/>
      <c r="L58" s="123"/>
      <c r="M58" s="123"/>
      <c r="N58" s="123"/>
      <c r="O58" s="124"/>
      <c r="P58" s="125"/>
      <c r="Q58" s="126"/>
      <c r="R58" s="124"/>
      <c r="S58" s="128"/>
      <c r="T58" s="128"/>
      <c r="U58" s="128"/>
      <c r="V58" s="70"/>
    </row>
    <row r="59" spans="1:22" ht="23.25">
      <c r="A59" s="70"/>
      <c r="B59" s="118"/>
      <c r="C59" s="118"/>
      <c r="D59" s="118"/>
      <c r="E59" s="118"/>
      <c r="F59" s="118" t="s">
        <v>58</v>
      </c>
      <c r="G59" s="118"/>
      <c r="H59" s="119"/>
      <c r="I59" s="120" t="s">
        <v>136</v>
      </c>
      <c r="J59" s="121"/>
      <c r="K59" s="122"/>
      <c r="L59" s="123"/>
      <c r="M59" s="123"/>
      <c r="N59" s="123"/>
      <c r="O59" s="124"/>
      <c r="P59" s="125"/>
      <c r="Q59" s="126"/>
      <c r="R59" s="124"/>
      <c r="S59" s="128"/>
      <c r="T59" s="128"/>
      <c r="U59" s="128"/>
      <c r="V59" s="70"/>
    </row>
    <row r="60" spans="1:22" ht="23.25">
      <c r="A60" s="70"/>
      <c r="B60" s="118"/>
      <c r="C60" s="130"/>
      <c r="D60" s="130"/>
      <c r="E60" s="130"/>
      <c r="F60" s="130"/>
      <c r="G60" s="130"/>
      <c r="H60" s="120"/>
      <c r="I60" s="120" t="s">
        <v>59</v>
      </c>
      <c r="J60" s="121"/>
      <c r="K60" s="122"/>
      <c r="L60" s="89"/>
      <c r="M60" s="89"/>
      <c r="N60" s="89"/>
      <c r="O60" s="124"/>
      <c r="P60" s="125"/>
      <c r="Q60" s="126"/>
      <c r="R60" s="124"/>
      <c r="S60" s="145">
        <f>S70+S72+S74+S87+S89+S91</f>
        <v>6031716.7</v>
      </c>
      <c r="T60" s="145">
        <f>T70+T72+T74+T87+T89+T91</f>
        <v>5642469.700000001</v>
      </c>
      <c r="U60" s="128">
        <f>(T60/S60)*100</f>
        <v>93.54666309178614</v>
      </c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19"/>
      <c r="I61" s="120"/>
      <c r="J61" s="121"/>
      <c r="K61" s="122"/>
      <c r="L61" s="123"/>
      <c r="M61" s="123"/>
      <c r="N61" s="123"/>
      <c r="O61" s="124"/>
      <c r="P61" s="125"/>
      <c r="Q61" s="126"/>
      <c r="R61" s="124"/>
      <c r="S61" s="128"/>
      <c r="T61" s="128"/>
      <c r="U61" s="128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20"/>
      <c r="I62" s="120" t="s">
        <v>156</v>
      </c>
      <c r="J62" s="121"/>
      <c r="K62" s="122" t="s">
        <v>77</v>
      </c>
      <c r="L62" s="123">
        <v>1</v>
      </c>
      <c r="M62" s="123">
        <v>1</v>
      </c>
      <c r="N62" s="123">
        <v>1</v>
      </c>
      <c r="O62" s="124">
        <f>(N62/L62)*100</f>
        <v>100</v>
      </c>
      <c r="P62" s="125">
        <f>(N62/M62)*100</f>
        <v>100</v>
      </c>
      <c r="Q62" s="126">
        <v>2</v>
      </c>
      <c r="R62" s="124"/>
      <c r="S62" s="128"/>
      <c r="T62" s="128"/>
      <c r="U62" s="128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 t="s">
        <v>157</v>
      </c>
      <c r="J63" s="121"/>
      <c r="K63" s="122" t="s">
        <v>78</v>
      </c>
      <c r="L63" s="123">
        <v>4</v>
      </c>
      <c r="M63" s="123">
        <v>4</v>
      </c>
      <c r="N63" s="123">
        <v>7</v>
      </c>
      <c r="O63" s="124">
        <f aca="true" t="shared" si="0" ref="O63:O68">(N63/L63)*100</f>
        <v>175</v>
      </c>
      <c r="P63" s="125">
        <f aca="true" t="shared" si="1" ref="P63:P68">(N63/M63)*100</f>
        <v>175</v>
      </c>
      <c r="Q63" s="126">
        <v>56</v>
      </c>
      <c r="R63" s="124">
        <v>9.5</v>
      </c>
      <c r="S63" s="128"/>
      <c r="T63" s="128"/>
      <c r="U63" s="128"/>
      <c r="V63" s="70"/>
    </row>
    <row r="64" spans="1:22" ht="23.25">
      <c r="A64" s="70"/>
      <c r="B64" s="118"/>
      <c r="C64" s="130"/>
      <c r="D64" s="130"/>
      <c r="E64" s="130"/>
      <c r="F64" s="130"/>
      <c r="G64" s="130"/>
      <c r="H64" s="120"/>
      <c r="I64" s="120" t="s">
        <v>158</v>
      </c>
      <c r="J64" s="121"/>
      <c r="K64" s="122" t="s">
        <v>79</v>
      </c>
      <c r="L64" s="89">
        <v>104</v>
      </c>
      <c r="M64" s="89">
        <v>104</v>
      </c>
      <c r="N64" s="89">
        <v>94</v>
      </c>
      <c r="O64" s="124">
        <f t="shared" si="0"/>
        <v>90.38461538461539</v>
      </c>
      <c r="P64" s="125">
        <f t="shared" si="1"/>
        <v>90.38461538461539</v>
      </c>
      <c r="Q64" s="126">
        <v>58</v>
      </c>
      <c r="R64" s="124">
        <v>24.1</v>
      </c>
      <c r="S64" s="145"/>
      <c r="T64" s="129"/>
      <c r="U64" s="129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 t="s">
        <v>159</v>
      </c>
      <c r="J65" s="121"/>
      <c r="K65" s="122" t="s">
        <v>79</v>
      </c>
      <c r="L65" s="123">
        <v>1</v>
      </c>
      <c r="M65" s="123">
        <v>1</v>
      </c>
      <c r="N65" s="123">
        <v>1</v>
      </c>
      <c r="O65" s="124">
        <f t="shared" si="0"/>
        <v>100</v>
      </c>
      <c r="P65" s="125">
        <f t="shared" si="1"/>
        <v>100</v>
      </c>
      <c r="Q65" s="126">
        <v>17</v>
      </c>
      <c r="R65" s="124">
        <v>49</v>
      </c>
      <c r="S65" s="128"/>
      <c r="T65" s="128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 t="s">
        <v>160</v>
      </c>
      <c r="J66" s="121"/>
      <c r="K66" s="122" t="s">
        <v>79</v>
      </c>
      <c r="L66" s="89">
        <v>1</v>
      </c>
      <c r="M66" s="89">
        <v>1</v>
      </c>
      <c r="N66" s="89">
        <v>1</v>
      </c>
      <c r="O66" s="124">
        <f t="shared" si="0"/>
        <v>100</v>
      </c>
      <c r="P66" s="125">
        <f t="shared" si="1"/>
        <v>100</v>
      </c>
      <c r="Q66" s="126">
        <v>3</v>
      </c>
      <c r="R66" s="124">
        <v>1</v>
      </c>
      <c r="S66" s="145"/>
      <c r="T66" s="129"/>
      <c r="U66" s="129"/>
      <c r="V66" s="70"/>
    </row>
    <row r="67" spans="1:22" ht="23.25">
      <c r="A67" s="70"/>
      <c r="B67" s="118"/>
      <c r="C67" s="130"/>
      <c r="D67" s="130"/>
      <c r="E67" s="130"/>
      <c r="F67" s="130"/>
      <c r="G67" s="130"/>
      <c r="H67" s="120"/>
      <c r="I67" s="120" t="s">
        <v>161</v>
      </c>
      <c r="J67" s="121"/>
      <c r="K67" s="122" t="s">
        <v>79</v>
      </c>
      <c r="L67" s="123">
        <v>1</v>
      </c>
      <c r="M67" s="123">
        <v>1</v>
      </c>
      <c r="N67" s="123"/>
      <c r="O67" s="124">
        <f t="shared" si="0"/>
        <v>0</v>
      </c>
      <c r="P67" s="125"/>
      <c r="Q67" s="126">
        <v>2</v>
      </c>
      <c r="R67" s="124"/>
      <c r="S67" s="128"/>
      <c r="T67" s="128"/>
      <c r="U67" s="128"/>
      <c r="V67" s="70"/>
    </row>
    <row r="68" spans="1:22" ht="23.25">
      <c r="A68" s="70"/>
      <c r="B68" s="118"/>
      <c r="C68" s="130"/>
      <c r="D68" s="130"/>
      <c r="E68" s="130"/>
      <c r="F68" s="130"/>
      <c r="G68" s="130"/>
      <c r="H68" s="120"/>
      <c r="I68" s="120" t="s">
        <v>162</v>
      </c>
      <c r="J68" s="121"/>
      <c r="K68" s="122" t="s">
        <v>79</v>
      </c>
      <c r="L68" s="89">
        <v>30</v>
      </c>
      <c r="M68" s="89">
        <v>22</v>
      </c>
      <c r="N68" s="89">
        <v>21</v>
      </c>
      <c r="O68" s="124">
        <f t="shared" si="0"/>
        <v>70</v>
      </c>
      <c r="P68" s="125">
        <f t="shared" si="1"/>
        <v>95.45454545454545</v>
      </c>
      <c r="Q68" s="126">
        <v>54</v>
      </c>
      <c r="R68" s="124">
        <v>41.2</v>
      </c>
      <c r="S68" s="145"/>
      <c r="T68" s="129"/>
      <c r="U68" s="129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/>
      <c r="J69" s="121"/>
      <c r="K69" s="122"/>
      <c r="L69" s="123"/>
      <c r="M69" s="123"/>
      <c r="N69" s="123"/>
      <c r="O69" s="124"/>
      <c r="P69" s="125"/>
      <c r="Q69" s="126"/>
      <c r="R69" s="124"/>
      <c r="S69" s="128"/>
      <c r="T69" s="128"/>
      <c r="U69" s="128"/>
      <c r="V69" s="70"/>
    </row>
    <row r="70" spans="1:22" ht="23.25">
      <c r="A70" s="70"/>
      <c r="B70" s="118"/>
      <c r="C70" s="118"/>
      <c r="D70" s="118"/>
      <c r="E70" s="118"/>
      <c r="F70" s="118"/>
      <c r="G70" s="118" t="s">
        <v>60</v>
      </c>
      <c r="H70" s="119"/>
      <c r="I70" s="120" t="s">
        <v>61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28">
        <f>828947.5+783227.6</f>
        <v>1612175.1</v>
      </c>
      <c r="T70" s="129">
        <f>469027+597880.8</f>
        <v>1066907.8</v>
      </c>
      <c r="U70" s="128">
        <f>(T70/S70)*100</f>
        <v>66.17815893571361</v>
      </c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28"/>
      <c r="T71" s="128"/>
      <c r="U71" s="128"/>
      <c r="V71" s="70"/>
    </row>
    <row r="72" spans="1:22" ht="23.25">
      <c r="A72" s="70"/>
      <c r="B72" s="118"/>
      <c r="C72" s="118"/>
      <c r="D72" s="118"/>
      <c r="E72" s="118"/>
      <c r="F72" s="118"/>
      <c r="G72" s="118" t="s">
        <v>62</v>
      </c>
      <c r="H72" s="119"/>
      <c r="I72" s="120" t="s">
        <v>63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28">
        <f>163721.2+299875.8</f>
        <v>463597</v>
      </c>
      <c r="T72" s="129">
        <f>109770.7+317279</f>
        <v>427049.7</v>
      </c>
      <c r="U72" s="128">
        <f>(T72/S72)*100</f>
        <v>92.11657970176684</v>
      </c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22"/>
      <c r="L73" s="123"/>
      <c r="M73" s="123"/>
      <c r="N73" s="123"/>
      <c r="O73" s="124"/>
      <c r="P73" s="125"/>
      <c r="Q73" s="126"/>
      <c r="R73" s="124"/>
      <c r="S73" s="128"/>
      <c r="T73" s="128"/>
      <c r="U73" s="128"/>
      <c r="V73" s="70"/>
    </row>
    <row r="74" spans="1:22" ht="23.25">
      <c r="A74" s="70"/>
      <c r="B74" s="118"/>
      <c r="C74" s="118"/>
      <c r="D74" s="118"/>
      <c r="E74" s="118"/>
      <c r="F74" s="118"/>
      <c r="G74" s="118" t="s">
        <v>64</v>
      </c>
      <c r="H74" s="119"/>
      <c r="I74" s="120" t="s">
        <v>65</v>
      </c>
      <c r="J74" s="121"/>
      <c r="K74" s="122"/>
      <c r="L74" s="123"/>
      <c r="M74" s="123"/>
      <c r="N74" s="123"/>
      <c r="O74" s="124"/>
      <c r="P74" s="125"/>
      <c r="Q74" s="126"/>
      <c r="R74" s="124"/>
      <c r="S74" s="128">
        <f>3031861.8+643378.4</f>
        <v>3675240.1999999997</v>
      </c>
      <c r="T74" s="129">
        <f>3118053.5+622375.9</f>
        <v>3740429.4</v>
      </c>
      <c r="U74" s="128">
        <f>(T74/S74)*100</f>
        <v>101.77373984971105</v>
      </c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28"/>
      <c r="T75" s="128"/>
      <c r="U75" s="128"/>
      <c r="V75" s="70"/>
    </row>
    <row r="76" spans="1:22" ht="23.25">
      <c r="A76" s="70"/>
      <c r="B76" s="131"/>
      <c r="C76" s="131"/>
      <c r="D76" s="131"/>
      <c r="E76" s="131"/>
      <c r="F76" s="131"/>
      <c r="G76" s="131"/>
      <c r="H76" s="132"/>
      <c r="I76" s="133"/>
      <c r="J76" s="134"/>
      <c r="K76" s="135"/>
      <c r="L76" s="136"/>
      <c r="M76" s="136"/>
      <c r="N76" s="136"/>
      <c r="O76" s="137"/>
      <c r="P76" s="138"/>
      <c r="Q76" s="139"/>
      <c r="R76" s="137"/>
      <c r="S76" s="141"/>
      <c r="T76" s="141"/>
      <c r="U76" s="141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43"/>
      <c r="Q77" s="143"/>
      <c r="R77" s="143"/>
      <c r="S77" s="143"/>
      <c r="T77" s="143"/>
      <c r="U77" s="143"/>
      <c r="V77" s="70"/>
    </row>
    <row r="78" spans="1:22" ht="23.25">
      <c r="A78" s="70"/>
      <c r="B78" s="70" t="s">
        <v>250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43"/>
      <c r="Q78" s="143"/>
      <c r="R78" s="143"/>
      <c r="S78" s="143"/>
      <c r="T78" s="143"/>
      <c r="U78" s="144" t="s">
        <v>127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27"/>
      <c r="T85" s="128"/>
      <c r="U85" s="128"/>
      <c r="V85" s="70"/>
    </row>
    <row r="86" spans="1:22" ht="23.25">
      <c r="A86" s="70"/>
      <c r="B86" s="118" t="s">
        <v>53</v>
      </c>
      <c r="C86" s="118" t="s">
        <v>47</v>
      </c>
      <c r="D86" s="118" t="s">
        <v>41</v>
      </c>
      <c r="E86" s="118"/>
      <c r="F86" s="118" t="s">
        <v>58</v>
      </c>
      <c r="G86" s="118" t="s">
        <v>66</v>
      </c>
      <c r="H86" s="119"/>
      <c r="I86" s="120" t="s">
        <v>67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28"/>
      <c r="T86" s="128"/>
      <c r="U86" s="128"/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19"/>
      <c r="I87" s="120" t="s">
        <v>68</v>
      </c>
      <c r="J87" s="121"/>
      <c r="K87" s="122"/>
      <c r="L87" s="123"/>
      <c r="M87" s="123"/>
      <c r="N87" s="123"/>
      <c r="O87" s="124"/>
      <c r="P87" s="125"/>
      <c r="Q87" s="126"/>
      <c r="R87" s="124"/>
      <c r="S87" s="128">
        <v>10000</v>
      </c>
      <c r="T87" s="128">
        <v>277.4</v>
      </c>
      <c r="U87" s="128">
        <f>(T87/S87)*100</f>
        <v>2.7739999999999996</v>
      </c>
      <c r="V87" s="70"/>
    </row>
    <row r="88" spans="1:22" ht="23.25">
      <c r="A88" s="70"/>
      <c r="B88" s="118"/>
      <c r="C88" s="130"/>
      <c r="D88" s="130"/>
      <c r="E88" s="130"/>
      <c r="F88" s="130"/>
      <c r="G88" s="130"/>
      <c r="H88" s="120"/>
      <c r="I88" s="120"/>
      <c r="J88" s="121"/>
      <c r="K88" s="122"/>
      <c r="L88" s="89"/>
      <c r="M88" s="89"/>
      <c r="N88" s="89"/>
      <c r="O88" s="124"/>
      <c r="P88" s="125"/>
      <c r="Q88" s="126"/>
      <c r="R88" s="124"/>
      <c r="S88" s="145"/>
      <c r="T88" s="129"/>
      <c r="U88" s="129"/>
      <c r="V88" s="70"/>
    </row>
    <row r="89" spans="1:22" ht="23.25">
      <c r="A89" s="70"/>
      <c r="B89" s="118"/>
      <c r="C89" s="118"/>
      <c r="D89" s="118"/>
      <c r="E89" s="118"/>
      <c r="F89" s="118"/>
      <c r="G89" s="118" t="s">
        <v>69</v>
      </c>
      <c r="H89" s="119"/>
      <c r="I89" s="120" t="s">
        <v>70</v>
      </c>
      <c r="J89" s="121"/>
      <c r="K89" s="122"/>
      <c r="L89" s="123"/>
      <c r="M89" s="123"/>
      <c r="N89" s="123"/>
      <c r="O89" s="124"/>
      <c r="P89" s="125"/>
      <c r="Q89" s="126"/>
      <c r="R89" s="124"/>
      <c r="S89" s="128">
        <f>224365+46339.4</f>
        <v>270704.4</v>
      </c>
      <c r="T89" s="128">
        <v>90033.2</v>
      </c>
      <c r="U89" s="128">
        <f>(T89/S89)*100</f>
        <v>33.258860956822275</v>
      </c>
      <c r="V89" s="70"/>
    </row>
    <row r="90" spans="1:22" ht="23.25">
      <c r="A90" s="70"/>
      <c r="B90" s="118"/>
      <c r="C90" s="118"/>
      <c r="D90" s="118"/>
      <c r="E90" s="118"/>
      <c r="F90" s="118"/>
      <c r="G90" s="118"/>
      <c r="H90" s="119"/>
      <c r="I90" s="120"/>
      <c r="J90" s="121"/>
      <c r="K90" s="122"/>
      <c r="L90" s="89"/>
      <c r="M90" s="89"/>
      <c r="N90" s="89"/>
      <c r="O90" s="124"/>
      <c r="P90" s="125"/>
      <c r="Q90" s="126"/>
      <c r="R90" s="124"/>
      <c r="S90" s="145"/>
      <c r="T90" s="129"/>
      <c r="U90" s="129"/>
      <c r="V90" s="70"/>
    </row>
    <row r="91" spans="1:22" ht="23.25">
      <c r="A91" s="70"/>
      <c r="B91" s="118"/>
      <c r="C91" s="118"/>
      <c r="D91" s="118"/>
      <c r="E91" s="118"/>
      <c r="F91" s="118"/>
      <c r="G91" s="118" t="s">
        <v>101</v>
      </c>
      <c r="H91" s="119"/>
      <c r="I91" s="120" t="s">
        <v>223</v>
      </c>
      <c r="J91" s="121"/>
      <c r="K91" s="122"/>
      <c r="L91" s="123"/>
      <c r="M91" s="123"/>
      <c r="N91" s="123"/>
      <c r="O91" s="124"/>
      <c r="P91" s="125"/>
      <c r="Q91" s="126"/>
      <c r="R91" s="124"/>
      <c r="S91" s="128"/>
      <c r="T91" s="128">
        <v>317772.2</v>
      </c>
      <c r="U91" s="128"/>
      <c r="V91" s="70"/>
    </row>
    <row r="92" spans="1:22" ht="23.25">
      <c r="A92" s="70"/>
      <c r="B92" s="118"/>
      <c r="C92" s="130"/>
      <c r="D92" s="130"/>
      <c r="E92" s="130"/>
      <c r="F92" s="130"/>
      <c r="G92" s="130"/>
      <c r="H92" s="120"/>
      <c r="I92" s="120"/>
      <c r="J92" s="121"/>
      <c r="K92" s="122"/>
      <c r="L92" s="89"/>
      <c r="M92" s="89"/>
      <c r="N92" s="89"/>
      <c r="O92" s="124"/>
      <c r="P92" s="125"/>
      <c r="Q92" s="126"/>
      <c r="R92" s="124"/>
      <c r="S92" s="145"/>
      <c r="T92" s="128"/>
      <c r="U92" s="128"/>
      <c r="V92" s="70"/>
    </row>
    <row r="93" spans="1:22" ht="23.25">
      <c r="A93" s="70"/>
      <c r="B93" s="118"/>
      <c r="C93" s="118"/>
      <c r="D93" s="118"/>
      <c r="E93" s="118"/>
      <c r="F93" s="118" t="s">
        <v>71</v>
      </c>
      <c r="G93" s="118"/>
      <c r="H93" s="119"/>
      <c r="I93" s="120" t="s">
        <v>73</v>
      </c>
      <c r="J93" s="121"/>
      <c r="K93" s="122"/>
      <c r="L93" s="123"/>
      <c r="M93" s="123"/>
      <c r="N93" s="123"/>
      <c r="O93" s="124"/>
      <c r="P93" s="125"/>
      <c r="Q93" s="126"/>
      <c r="R93" s="124"/>
      <c r="S93" s="128"/>
      <c r="T93" s="128"/>
      <c r="U93" s="128"/>
      <c r="V93" s="70"/>
    </row>
    <row r="94" spans="1:22" ht="23.25">
      <c r="A94" s="70"/>
      <c r="B94" s="118"/>
      <c r="C94" s="130"/>
      <c r="D94" s="130"/>
      <c r="E94" s="130"/>
      <c r="F94" s="130"/>
      <c r="G94" s="130"/>
      <c r="H94" s="120"/>
      <c r="I94" s="120" t="s">
        <v>72</v>
      </c>
      <c r="J94" s="121"/>
      <c r="K94" s="122"/>
      <c r="L94" s="89"/>
      <c r="M94" s="89"/>
      <c r="N94" s="89"/>
      <c r="O94" s="124"/>
      <c r="P94" s="125"/>
      <c r="Q94" s="126"/>
      <c r="R94" s="124"/>
      <c r="S94" s="145">
        <f>S151+S162+S164+S166+S169+S172</f>
        <v>5860228.699999999</v>
      </c>
      <c r="T94" s="145">
        <f>T151+T162+T164+T166+T169+T172</f>
        <v>5619824.3</v>
      </c>
      <c r="U94" s="128">
        <f>(T94/S94)*100</f>
        <v>95.89769593804421</v>
      </c>
      <c r="V94" s="70"/>
    </row>
    <row r="95" spans="1:22" ht="23.25">
      <c r="A95" s="70"/>
      <c r="B95" s="118"/>
      <c r="C95" s="118"/>
      <c r="D95" s="118"/>
      <c r="E95" s="118"/>
      <c r="F95" s="118"/>
      <c r="G95" s="118"/>
      <c r="H95" s="119"/>
      <c r="I95" s="120"/>
      <c r="J95" s="121"/>
      <c r="K95" s="122"/>
      <c r="L95" s="123"/>
      <c r="M95" s="123"/>
      <c r="N95" s="123"/>
      <c r="O95" s="124"/>
      <c r="P95" s="125"/>
      <c r="Q95" s="126"/>
      <c r="R95" s="124"/>
      <c r="S95" s="145"/>
      <c r="T95" s="128"/>
      <c r="U95" s="128"/>
      <c r="V95" s="70"/>
    </row>
    <row r="96" spans="1:22" ht="23.25">
      <c r="A96" s="70"/>
      <c r="B96" s="118"/>
      <c r="C96" s="118"/>
      <c r="D96" s="118"/>
      <c r="E96" s="118"/>
      <c r="F96" s="130"/>
      <c r="G96" s="130"/>
      <c r="H96" s="120"/>
      <c r="I96" s="120" t="s">
        <v>74</v>
      </c>
      <c r="J96" s="121"/>
      <c r="K96" s="122" t="s">
        <v>220</v>
      </c>
      <c r="L96" s="89"/>
      <c r="M96" s="89"/>
      <c r="N96" s="89"/>
      <c r="O96" s="124"/>
      <c r="P96" s="125"/>
      <c r="Q96" s="126"/>
      <c r="R96" s="124"/>
      <c r="S96" s="128"/>
      <c r="T96" s="128"/>
      <c r="U96" s="128"/>
      <c r="V96" s="70"/>
    </row>
    <row r="97" spans="1:22" ht="23.25">
      <c r="A97" s="70"/>
      <c r="B97" s="118"/>
      <c r="C97" s="118"/>
      <c r="D97" s="118"/>
      <c r="E97" s="118"/>
      <c r="F97" s="118"/>
      <c r="G97" s="130"/>
      <c r="H97" s="120"/>
      <c r="I97" s="120" t="s">
        <v>200</v>
      </c>
      <c r="J97" s="121"/>
      <c r="K97" s="122" t="s">
        <v>141</v>
      </c>
      <c r="L97" s="146">
        <v>1329.4</v>
      </c>
      <c r="M97" s="146">
        <v>1329.4</v>
      </c>
      <c r="N97" s="146">
        <v>1317.8</v>
      </c>
      <c r="O97" s="124">
        <f>(N97/L97)*100</f>
        <v>99.12742590642394</v>
      </c>
      <c r="P97" s="125">
        <f>(N97/M97)*100</f>
        <v>99.12742590642394</v>
      </c>
      <c r="Q97" s="126"/>
      <c r="R97" s="124"/>
      <c r="S97" s="145"/>
      <c r="T97" s="129"/>
      <c r="U97" s="129"/>
      <c r="V97" s="70"/>
    </row>
    <row r="98" spans="1:22" ht="23.25">
      <c r="A98" s="70"/>
      <c r="B98" s="118"/>
      <c r="C98" s="130"/>
      <c r="D98" s="130"/>
      <c r="E98" s="130"/>
      <c r="F98" s="118"/>
      <c r="G98" s="118"/>
      <c r="H98" s="119"/>
      <c r="I98" s="120" t="s">
        <v>201</v>
      </c>
      <c r="J98" s="121"/>
      <c r="K98" s="122" t="s">
        <v>220</v>
      </c>
      <c r="L98" s="147"/>
      <c r="M98" s="147"/>
      <c r="N98" s="123"/>
      <c r="O98" s="124"/>
      <c r="P98" s="125"/>
      <c r="Q98" s="126"/>
      <c r="R98" s="124"/>
      <c r="S98" s="128"/>
      <c r="T98" s="128"/>
      <c r="U98" s="128"/>
      <c r="V98" s="70"/>
    </row>
    <row r="99" spans="1:22" ht="23.25">
      <c r="A99" s="70"/>
      <c r="B99" s="118"/>
      <c r="C99" s="118"/>
      <c r="D99" s="118"/>
      <c r="E99" s="118"/>
      <c r="F99" s="118"/>
      <c r="G99" s="118"/>
      <c r="H99" s="119"/>
      <c r="I99" s="120"/>
      <c r="J99" s="121"/>
      <c r="K99" s="122" t="s">
        <v>141</v>
      </c>
      <c r="L99" s="147">
        <v>1892.4</v>
      </c>
      <c r="M99" s="147">
        <v>1892.4</v>
      </c>
      <c r="N99" s="147">
        <v>1735.2</v>
      </c>
      <c r="O99" s="124">
        <f>(N99/L99)*100</f>
        <v>91.69308814204184</v>
      </c>
      <c r="P99" s="125">
        <f>(N99/M99)*100</f>
        <v>91.69308814204184</v>
      </c>
      <c r="Q99" s="126"/>
      <c r="R99" s="124"/>
      <c r="S99" s="128"/>
      <c r="T99" s="128"/>
      <c r="U99" s="128"/>
      <c r="V99" s="70"/>
    </row>
    <row r="100" spans="1:22" ht="23.25">
      <c r="A100" s="70"/>
      <c r="B100" s="118"/>
      <c r="C100" s="118"/>
      <c r="D100" s="118"/>
      <c r="E100" s="118"/>
      <c r="F100" s="130"/>
      <c r="G100" s="130"/>
      <c r="H100" s="120"/>
      <c r="I100" s="120"/>
      <c r="J100" s="121"/>
      <c r="K100" s="122"/>
      <c r="L100" s="89"/>
      <c r="M100" s="89"/>
      <c r="N100" s="89"/>
      <c r="O100" s="124"/>
      <c r="P100" s="125"/>
      <c r="Q100" s="126"/>
      <c r="R100" s="124"/>
      <c r="S100" s="145"/>
      <c r="T100" s="129"/>
      <c r="U100" s="129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 t="s">
        <v>241</v>
      </c>
      <c r="J101" s="121"/>
      <c r="K101" s="122"/>
      <c r="L101" s="123"/>
      <c r="M101" s="123"/>
      <c r="N101" s="123"/>
      <c r="O101" s="124"/>
      <c r="P101" s="125"/>
      <c r="Q101" s="126"/>
      <c r="R101" s="124"/>
      <c r="S101" s="128"/>
      <c r="T101" s="128"/>
      <c r="U101" s="128"/>
      <c r="V101" s="70"/>
    </row>
    <row r="102" spans="1:22" ht="23.25">
      <c r="A102" s="70"/>
      <c r="B102" s="118"/>
      <c r="C102" s="130"/>
      <c r="D102" s="130"/>
      <c r="E102" s="130"/>
      <c r="F102" s="118"/>
      <c r="G102" s="118"/>
      <c r="H102" s="120"/>
      <c r="I102" s="120" t="s">
        <v>163</v>
      </c>
      <c r="J102" s="121"/>
      <c r="K102" s="122" t="s">
        <v>77</v>
      </c>
      <c r="L102" s="123">
        <v>7</v>
      </c>
      <c r="M102" s="123">
        <v>7</v>
      </c>
      <c r="N102" s="123">
        <v>8</v>
      </c>
      <c r="O102" s="124">
        <f>(N102/L102)*100</f>
        <v>114.28571428571428</v>
      </c>
      <c r="P102" s="125">
        <f>(N102/M102)*100</f>
        <v>114.28571428571428</v>
      </c>
      <c r="Q102" s="126">
        <v>22</v>
      </c>
      <c r="R102" s="124">
        <v>27.4</v>
      </c>
      <c r="S102" s="128"/>
      <c r="T102" s="128"/>
      <c r="U102" s="128"/>
      <c r="V102" s="70"/>
    </row>
    <row r="103" spans="1:22" ht="23.25">
      <c r="A103" s="70"/>
      <c r="B103" s="118"/>
      <c r="C103" s="118"/>
      <c r="D103" s="118"/>
      <c r="E103" s="118"/>
      <c r="F103" s="118"/>
      <c r="G103" s="118"/>
      <c r="H103" s="119"/>
      <c r="I103" s="120" t="s">
        <v>218</v>
      </c>
      <c r="J103" s="121"/>
      <c r="K103" s="122" t="s">
        <v>79</v>
      </c>
      <c r="L103" s="123">
        <v>27</v>
      </c>
      <c r="M103" s="123">
        <v>27</v>
      </c>
      <c r="N103" s="123">
        <v>20</v>
      </c>
      <c r="O103" s="124">
        <f>(N103/L103)*100</f>
        <v>74.07407407407408</v>
      </c>
      <c r="P103" s="125">
        <f>(N103/M103)*100</f>
        <v>74.07407407407408</v>
      </c>
      <c r="Q103" s="126">
        <v>41</v>
      </c>
      <c r="R103" s="124">
        <v>22.1</v>
      </c>
      <c r="S103" s="128"/>
      <c r="T103" s="128"/>
      <c r="U103" s="128"/>
      <c r="V103" s="70"/>
    </row>
    <row r="104" spans="1:22" ht="23.25">
      <c r="A104" s="70"/>
      <c r="B104" s="118"/>
      <c r="C104" s="118"/>
      <c r="D104" s="118"/>
      <c r="E104" s="118"/>
      <c r="F104" s="130"/>
      <c r="G104" s="130"/>
      <c r="H104" s="120"/>
      <c r="I104" s="120" t="s">
        <v>75</v>
      </c>
      <c r="J104" s="121"/>
      <c r="K104" s="122"/>
      <c r="L104" s="89"/>
      <c r="M104" s="89"/>
      <c r="N104" s="89"/>
      <c r="O104" s="124"/>
      <c r="P104" s="125"/>
      <c r="Q104" s="126"/>
      <c r="R104" s="124"/>
      <c r="S104" s="145"/>
      <c r="T104" s="129"/>
      <c r="U104" s="129"/>
      <c r="V104" s="70"/>
    </row>
    <row r="105" spans="1:22" ht="23.25">
      <c r="A105" s="70"/>
      <c r="B105" s="118"/>
      <c r="C105" s="130"/>
      <c r="D105" s="130"/>
      <c r="E105" s="130"/>
      <c r="F105" s="118"/>
      <c r="G105" s="118"/>
      <c r="H105" s="119"/>
      <c r="I105" s="120" t="s">
        <v>240</v>
      </c>
      <c r="J105" s="121"/>
      <c r="K105" s="122" t="s">
        <v>220</v>
      </c>
      <c r="L105" s="123"/>
      <c r="M105" s="123"/>
      <c r="N105" s="123"/>
      <c r="O105" s="124"/>
      <c r="P105" s="125"/>
      <c r="Q105" s="126"/>
      <c r="R105" s="124"/>
      <c r="S105" s="128"/>
      <c r="T105" s="128"/>
      <c r="U105" s="128"/>
      <c r="V105" s="70"/>
    </row>
    <row r="106" spans="1:22" ht="23.25">
      <c r="A106" s="70"/>
      <c r="B106" s="118"/>
      <c r="C106" s="130"/>
      <c r="D106" s="130"/>
      <c r="E106" s="130"/>
      <c r="F106" s="118"/>
      <c r="G106" s="118"/>
      <c r="H106" s="119"/>
      <c r="I106" s="120" t="s">
        <v>164</v>
      </c>
      <c r="J106" s="121"/>
      <c r="K106" s="122" t="s">
        <v>141</v>
      </c>
      <c r="L106" s="146">
        <v>1338.6</v>
      </c>
      <c r="M106" s="146">
        <f>L106</f>
        <v>1338.6</v>
      </c>
      <c r="N106" s="146">
        <v>1363</v>
      </c>
      <c r="O106" s="124">
        <f>(N106/L106)*100</f>
        <v>101.82279994023607</v>
      </c>
      <c r="P106" s="125">
        <f>(N106/M106)*100</f>
        <v>101.82279994023607</v>
      </c>
      <c r="Q106" s="126"/>
      <c r="R106" s="124"/>
      <c r="S106" s="145"/>
      <c r="T106" s="129"/>
      <c r="U106" s="129"/>
      <c r="V106" s="70"/>
    </row>
    <row r="107" spans="1:22" ht="23.25">
      <c r="A107" s="70"/>
      <c r="B107" s="118"/>
      <c r="C107" s="118"/>
      <c r="D107" s="118"/>
      <c r="E107" s="118"/>
      <c r="F107" s="130"/>
      <c r="G107" s="130"/>
      <c r="H107" s="120"/>
      <c r="I107" s="120" t="s">
        <v>165</v>
      </c>
      <c r="J107" s="121"/>
      <c r="K107" s="122" t="s">
        <v>220</v>
      </c>
      <c r="L107" s="147"/>
      <c r="M107" s="147"/>
      <c r="N107" s="147"/>
      <c r="O107" s="124"/>
      <c r="P107" s="125"/>
      <c r="Q107" s="126"/>
      <c r="R107" s="124"/>
      <c r="S107" s="128"/>
      <c r="T107" s="128"/>
      <c r="U107" s="128"/>
      <c r="V107" s="70"/>
    </row>
    <row r="108" spans="1:22" ht="23.25">
      <c r="A108" s="70"/>
      <c r="B108" s="118"/>
      <c r="C108" s="118"/>
      <c r="D108" s="118"/>
      <c r="E108" s="118"/>
      <c r="F108" s="130"/>
      <c r="G108" s="130"/>
      <c r="H108" s="120"/>
      <c r="I108" s="120"/>
      <c r="J108" s="121"/>
      <c r="K108" s="122" t="s">
        <v>141</v>
      </c>
      <c r="L108" s="146">
        <v>57</v>
      </c>
      <c r="M108" s="146">
        <f>L108</f>
        <v>57</v>
      </c>
      <c r="N108" s="146">
        <v>53.3</v>
      </c>
      <c r="O108" s="124">
        <f>(N108/L108)*100</f>
        <v>93.50877192982455</v>
      </c>
      <c r="P108" s="125">
        <f>(N108/M108)*100</f>
        <v>93.50877192982455</v>
      </c>
      <c r="Q108" s="126"/>
      <c r="R108" s="124"/>
      <c r="S108" s="145"/>
      <c r="T108" s="129"/>
      <c r="U108" s="129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20" t="s">
        <v>166</v>
      </c>
      <c r="J109" s="121"/>
      <c r="K109" s="122" t="s">
        <v>220</v>
      </c>
      <c r="L109" s="147"/>
      <c r="M109" s="147"/>
      <c r="N109" s="147"/>
      <c r="O109" s="124"/>
      <c r="P109" s="125"/>
      <c r="Q109" s="126"/>
      <c r="R109" s="124"/>
      <c r="S109" s="128"/>
      <c r="T109" s="128"/>
      <c r="U109" s="128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 t="s">
        <v>141</v>
      </c>
      <c r="L110" s="147">
        <v>211.8</v>
      </c>
      <c r="M110" s="146">
        <f>L110</f>
        <v>211.8</v>
      </c>
      <c r="N110" s="146">
        <v>257.3</v>
      </c>
      <c r="O110" s="124">
        <f>(N110/L110)*100</f>
        <v>121.48253068932955</v>
      </c>
      <c r="P110" s="125">
        <f>(N110/M110)*100</f>
        <v>121.48253068932955</v>
      </c>
      <c r="Q110" s="126"/>
      <c r="R110" s="124"/>
      <c r="S110" s="128"/>
      <c r="T110" s="128"/>
      <c r="U110" s="128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 t="s">
        <v>242</v>
      </c>
      <c r="J111" s="121"/>
      <c r="K111" s="122"/>
      <c r="L111" s="123"/>
      <c r="M111" s="123"/>
      <c r="N111" s="123"/>
      <c r="O111" s="124"/>
      <c r="P111" s="125"/>
      <c r="Q111" s="126"/>
      <c r="R111" s="124"/>
      <c r="S111" s="128"/>
      <c r="T111" s="128"/>
      <c r="U111" s="128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 t="s">
        <v>219</v>
      </c>
      <c r="J112" s="121"/>
      <c r="K112" s="122" t="s">
        <v>79</v>
      </c>
      <c r="L112" s="123">
        <v>1</v>
      </c>
      <c r="M112" s="89">
        <f>L112</f>
        <v>1</v>
      </c>
      <c r="N112" s="89">
        <v>1</v>
      </c>
      <c r="O112" s="124">
        <f>(N112/L112)*100</f>
        <v>100</v>
      </c>
      <c r="P112" s="125">
        <f>(N112/M112)*100</f>
        <v>100</v>
      </c>
      <c r="Q112" s="126">
        <v>41</v>
      </c>
      <c r="R112" s="124">
        <v>1</v>
      </c>
      <c r="S112" s="128"/>
      <c r="T112" s="128"/>
      <c r="U112" s="128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28"/>
      <c r="T113" s="128"/>
      <c r="U113" s="128"/>
      <c r="V113" s="70"/>
    </row>
    <row r="114" spans="1:22" ht="23.25">
      <c r="A114" s="70"/>
      <c r="B114" s="131"/>
      <c r="C114" s="131"/>
      <c r="D114" s="131"/>
      <c r="E114" s="131"/>
      <c r="F114" s="131"/>
      <c r="G114" s="131"/>
      <c r="H114" s="132"/>
      <c r="I114" s="133"/>
      <c r="J114" s="134"/>
      <c r="K114" s="135"/>
      <c r="L114" s="136"/>
      <c r="M114" s="136"/>
      <c r="N114" s="136"/>
      <c r="O114" s="137"/>
      <c r="P114" s="138"/>
      <c r="Q114" s="139"/>
      <c r="R114" s="137"/>
      <c r="S114" s="141"/>
      <c r="T114" s="141"/>
      <c r="U114" s="141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43"/>
      <c r="Q115" s="143"/>
      <c r="R115" s="143"/>
      <c r="S115" s="143"/>
      <c r="T115" s="143"/>
      <c r="U115" s="143"/>
      <c r="V115" s="70"/>
    </row>
    <row r="116" spans="1:22" ht="23.25">
      <c r="A116" s="70"/>
      <c r="B116" s="70" t="s">
        <v>250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3"/>
      <c r="Q116" s="143"/>
      <c r="R116" s="143"/>
      <c r="S116" s="143"/>
      <c r="T116" s="143"/>
      <c r="U116" s="144" t="s">
        <v>128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85"/>
      <c r="T117" s="78"/>
      <c r="U117" s="79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91" t="s">
        <v>1</v>
      </c>
      <c r="T118" s="87"/>
      <c r="U118" s="88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96" t="s">
        <v>35</v>
      </c>
      <c r="T119" s="93"/>
      <c r="U119" s="94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97"/>
      <c r="T120" s="97"/>
      <c r="U120" s="103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08" t="s">
        <v>6</v>
      </c>
      <c r="T121" s="104" t="s">
        <v>10</v>
      </c>
      <c r="U121" s="103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11"/>
      <c r="T122" s="109"/>
      <c r="U122" s="114" t="s">
        <v>14</v>
      </c>
      <c r="V122" s="70"/>
    </row>
    <row r="123" spans="1:22" ht="23.25">
      <c r="A123" s="70"/>
      <c r="B123" s="117"/>
      <c r="C123" s="117"/>
      <c r="D123" s="117"/>
      <c r="E123" s="117"/>
      <c r="F123" s="118"/>
      <c r="G123" s="117"/>
      <c r="H123" s="119"/>
      <c r="I123" s="120"/>
      <c r="J123" s="121"/>
      <c r="K123" s="122"/>
      <c r="L123" s="123"/>
      <c r="M123" s="123"/>
      <c r="N123" s="123"/>
      <c r="O123" s="124"/>
      <c r="P123" s="125"/>
      <c r="Q123" s="126"/>
      <c r="R123" s="126"/>
      <c r="S123" s="127"/>
      <c r="T123" s="128"/>
      <c r="U123" s="128"/>
      <c r="V123" s="70"/>
    </row>
    <row r="124" spans="1:22" ht="23.25">
      <c r="A124" s="70"/>
      <c r="B124" s="118" t="s">
        <v>53</v>
      </c>
      <c r="C124" s="118" t="s">
        <v>47</v>
      </c>
      <c r="D124" s="118" t="s">
        <v>41</v>
      </c>
      <c r="E124" s="118"/>
      <c r="F124" s="118" t="s">
        <v>71</v>
      </c>
      <c r="G124" s="118"/>
      <c r="H124" s="119"/>
      <c r="I124" s="120"/>
      <c r="J124" s="121"/>
      <c r="K124" s="122"/>
      <c r="L124" s="123"/>
      <c r="M124" s="123"/>
      <c r="N124" s="123"/>
      <c r="O124" s="124"/>
      <c r="P124" s="125"/>
      <c r="Q124" s="126"/>
      <c r="R124" s="124"/>
      <c r="S124" s="128"/>
      <c r="T124" s="128"/>
      <c r="U124" s="128"/>
      <c r="V124" s="70"/>
    </row>
    <row r="125" spans="1:22" ht="23.25">
      <c r="A125" s="70"/>
      <c r="B125" s="118"/>
      <c r="C125" s="118"/>
      <c r="D125" s="118"/>
      <c r="E125" s="118"/>
      <c r="F125" s="118"/>
      <c r="G125" s="118"/>
      <c r="H125" s="119"/>
      <c r="I125" s="120" t="s">
        <v>167</v>
      </c>
      <c r="J125" s="121"/>
      <c r="K125" s="122" t="s">
        <v>79</v>
      </c>
      <c r="L125" s="123">
        <v>1</v>
      </c>
      <c r="M125" s="89">
        <v>1</v>
      </c>
      <c r="N125" s="89"/>
      <c r="O125" s="124">
        <f aca="true" t="shared" si="2" ref="O125:O130">(N125/L125)*100</f>
        <v>0</v>
      </c>
      <c r="P125" s="125"/>
      <c r="Q125" s="126">
        <v>3</v>
      </c>
      <c r="R125" s="124"/>
      <c r="S125" s="128"/>
      <c r="T125" s="128"/>
      <c r="U125" s="128"/>
      <c r="V125" s="70"/>
    </row>
    <row r="126" spans="1:22" ht="23.25">
      <c r="A126" s="70"/>
      <c r="B126" s="118"/>
      <c r="C126" s="130"/>
      <c r="D126" s="130"/>
      <c r="E126" s="130"/>
      <c r="F126" s="130"/>
      <c r="G126" s="130"/>
      <c r="H126" s="120"/>
      <c r="I126" s="120" t="s">
        <v>167</v>
      </c>
      <c r="J126" s="121"/>
      <c r="K126" s="122" t="s">
        <v>79</v>
      </c>
      <c r="L126" s="123">
        <v>1</v>
      </c>
      <c r="M126" s="89">
        <f>L126</f>
        <v>1</v>
      </c>
      <c r="N126" s="89">
        <v>1</v>
      </c>
      <c r="O126" s="124">
        <f t="shared" si="2"/>
        <v>100</v>
      </c>
      <c r="P126" s="125">
        <f>(N126/M126)*100</f>
        <v>100</v>
      </c>
      <c r="Q126" s="126">
        <v>1</v>
      </c>
      <c r="R126" s="124">
        <v>1</v>
      </c>
      <c r="S126" s="128"/>
      <c r="T126" s="128"/>
      <c r="U126" s="128"/>
      <c r="V126" s="70"/>
    </row>
    <row r="127" spans="1:22" ht="23.25">
      <c r="A127" s="70"/>
      <c r="B127" s="118"/>
      <c r="C127" s="118"/>
      <c r="D127" s="118"/>
      <c r="E127" s="118"/>
      <c r="F127" s="118"/>
      <c r="G127" s="118"/>
      <c r="H127" s="119"/>
      <c r="I127" s="120" t="s">
        <v>167</v>
      </c>
      <c r="J127" s="121"/>
      <c r="K127" s="122" t="s">
        <v>79</v>
      </c>
      <c r="L127" s="89">
        <v>1</v>
      </c>
      <c r="M127" s="89">
        <f>L127</f>
        <v>1</v>
      </c>
      <c r="N127" s="89">
        <v>1</v>
      </c>
      <c r="O127" s="124">
        <f t="shared" si="2"/>
        <v>100</v>
      </c>
      <c r="P127" s="125">
        <f>(N127/M127)*100</f>
        <v>100</v>
      </c>
      <c r="Q127" s="126">
        <v>6</v>
      </c>
      <c r="R127" s="124">
        <v>3</v>
      </c>
      <c r="S127" s="145"/>
      <c r="T127" s="129"/>
      <c r="U127" s="129"/>
      <c r="V127" s="70"/>
    </row>
    <row r="128" spans="1:22" ht="23.25">
      <c r="A128" s="70"/>
      <c r="B128" s="118"/>
      <c r="C128" s="118"/>
      <c r="D128" s="118"/>
      <c r="E128" s="118"/>
      <c r="F128" s="118"/>
      <c r="G128" s="118"/>
      <c r="H128" s="119"/>
      <c r="I128" s="120" t="s">
        <v>168</v>
      </c>
      <c r="J128" s="121"/>
      <c r="K128" s="122" t="s">
        <v>79</v>
      </c>
      <c r="L128" s="123">
        <v>1</v>
      </c>
      <c r="M128" s="89">
        <f>L128</f>
        <v>1</v>
      </c>
      <c r="N128" s="89">
        <v>1</v>
      </c>
      <c r="O128" s="124">
        <f t="shared" si="2"/>
        <v>100</v>
      </c>
      <c r="P128" s="125">
        <f>(N128/M128)*100</f>
        <v>100</v>
      </c>
      <c r="Q128" s="126">
        <v>11</v>
      </c>
      <c r="R128" s="124">
        <v>11</v>
      </c>
      <c r="S128" s="128"/>
      <c r="T128" s="128"/>
      <c r="U128" s="128"/>
      <c r="V128" s="70"/>
    </row>
    <row r="129" spans="1:22" ht="23.25">
      <c r="A129" s="70"/>
      <c r="B129" s="118"/>
      <c r="C129" s="118"/>
      <c r="D129" s="118"/>
      <c r="E129" s="118"/>
      <c r="F129" s="118"/>
      <c r="G129" s="118"/>
      <c r="H129" s="119"/>
      <c r="I129" s="120" t="s">
        <v>169</v>
      </c>
      <c r="J129" s="121"/>
      <c r="K129" s="122" t="s">
        <v>79</v>
      </c>
      <c r="L129" s="89">
        <v>1</v>
      </c>
      <c r="M129" s="89">
        <f>L129</f>
        <v>1</v>
      </c>
      <c r="N129" s="89">
        <v>1</v>
      </c>
      <c r="O129" s="124">
        <f t="shared" si="2"/>
        <v>100</v>
      </c>
      <c r="P129" s="125">
        <f>(N129/M129)*100</f>
        <v>100</v>
      </c>
      <c r="Q129" s="126">
        <v>1</v>
      </c>
      <c r="R129" s="124">
        <v>4</v>
      </c>
      <c r="S129" s="145"/>
      <c r="T129" s="129"/>
      <c r="U129" s="129"/>
      <c r="V129" s="70"/>
    </row>
    <row r="130" spans="1:22" ht="23.25">
      <c r="A130" s="70"/>
      <c r="B130" s="118"/>
      <c r="C130" s="130"/>
      <c r="D130" s="130"/>
      <c r="E130" s="130"/>
      <c r="F130" s="130"/>
      <c r="G130" s="130"/>
      <c r="H130" s="120"/>
      <c r="I130" s="120" t="s">
        <v>170</v>
      </c>
      <c r="J130" s="121"/>
      <c r="K130" s="122" t="s">
        <v>79</v>
      </c>
      <c r="L130" s="123">
        <v>20</v>
      </c>
      <c r="M130" s="89">
        <v>25</v>
      </c>
      <c r="N130" s="89">
        <v>20</v>
      </c>
      <c r="O130" s="124">
        <f t="shared" si="2"/>
        <v>100</v>
      </c>
      <c r="P130" s="125">
        <f>(N130/M130)*100</f>
        <v>80</v>
      </c>
      <c r="Q130" s="126">
        <v>49</v>
      </c>
      <c r="R130" s="124">
        <v>24.4</v>
      </c>
      <c r="S130" s="128"/>
      <c r="T130" s="128"/>
      <c r="U130" s="128"/>
      <c r="V130" s="70"/>
    </row>
    <row r="131" spans="1:22" ht="23.25">
      <c r="A131" s="70"/>
      <c r="B131" s="118"/>
      <c r="C131" s="118"/>
      <c r="D131" s="118"/>
      <c r="E131" s="118"/>
      <c r="F131" s="118"/>
      <c r="G131" s="118"/>
      <c r="H131" s="119"/>
      <c r="I131" s="120"/>
      <c r="J131" s="121"/>
      <c r="K131" s="122"/>
      <c r="L131" s="89"/>
      <c r="M131" s="89"/>
      <c r="N131" s="89"/>
      <c r="O131" s="124"/>
      <c r="P131" s="125"/>
      <c r="Q131" s="126"/>
      <c r="R131" s="124"/>
      <c r="S131" s="145"/>
      <c r="T131" s="129"/>
      <c r="U131" s="129"/>
      <c r="V131" s="70"/>
    </row>
    <row r="132" spans="1:22" ht="23.25">
      <c r="A132" s="70"/>
      <c r="B132" s="118"/>
      <c r="C132" s="130"/>
      <c r="D132" s="130"/>
      <c r="E132" s="130"/>
      <c r="F132" s="130"/>
      <c r="G132" s="130"/>
      <c r="H132" s="120"/>
      <c r="I132" s="120" t="s">
        <v>171</v>
      </c>
      <c r="J132" s="121"/>
      <c r="K132" s="122" t="s">
        <v>221</v>
      </c>
      <c r="L132" s="123"/>
      <c r="M132" s="123"/>
      <c r="N132" s="123"/>
      <c r="O132" s="124"/>
      <c r="P132" s="125"/>
      <c r="Q132" s="126"/>
      <c r="R132" s="124"/>
      <c r="S132" s="145"/>
      <c r="T132" s="129"/>
      <c r="U132" s="129"/>
      <c r="V132" s="70"/>
    </row>
    <row r="133" spans="1:22" ht="23.25">
      <c r="A133" s="70"/>
      <c r="B133" s="118"/>
      <c r="C133" s="118"/>
      <c r="D133" s="118"/>
      <c r="E133" s="118"/>
      <c r="F133" s="118"/>
      <c r="G133" s="130"/>
      <c r="H133" s="120"/>
      <c r="I133" s="120"/>
      <c r="J133" s="121"/>
      <c r="K133" s="122" t="s">
        <v>142</v>
      </c>
      <c r="L133" s="146">
        <v>1977.8</v>
      </c>
      <c r="M133" s="146">
        <f>L133</f>
        <v>1977.8</v>
      </c>
      <c r="N133" s="146">
        <v>1896.1</v>
      </c>
      <c r="O133" s="124">
        <f>(N133/L133)*100</f>
        <v>95.86914753766811</v>
      </c>
      <c r="P133" s="125">
        <f>(N133/M133)*100</f>
        <v>95.86914753766811</v>
      </c>
      <c r="Q133" s="126"/>
      <c r="R133" s="124"/>
      <c r="S133" s="128"/>
      <c r="T133" s="128"/>
      <c r="U133" s="128"/>
      <c r="V133" s="70"/>
    </row>
    <row r="134" spans="1:22" ht="23.25">
      <c r="A134" s="70"/>
      <c r="B134" s="118"/>
      <c r="C134" s="118"/>
      <c r="D134" s="118"/>
      <c r="E134" s="118"/>
      <c r="F134" s="118"/>
      <c r="G134" s="118"/>
      <c r="H134" s="119"/>
      <c r="I134" s="120" t="s">
        <v>172</v>
      </c>
      <c r="J134" s="121"/>
      <c r="K134" s="122" t="s">
        <v>220</v>
      </c>
      <c r="L134" s="146"/>
      <c r="M134" s="146"/>
      <c r="N134" s="89"/>
      <c r="O134" s="124"/>
      <c r="P134" s="125"/>
      <c r="Q134" s="126"/>
      <c r="R134" s="124"/>
      <c r="S134" s="145"/>
      <c r="T134" s="129"/>
      <c r="U134" s="129"/>
      <c r="V134" s="70"/>
    </row>
    <row r="135" spans="1:22" ht="23.25">
      <c r="A135" s="70"/>
      <c r="B135" s="118"/>
      <c r="C135" s="118"/>
      <c r="D135" s="118"/>
      <c r="E135" s="118"/>
      <c r="F135" s="118"/>
      <c r="G135" s="118"/>
      <c r="H135" s="119"/>
      <c r="I135" s="120"/>
      <c r="J135" s="121"/>
      <c r="K135" s="122" t="s">
        <v>141</v>
      </c>
      <c r="L135" s="147">
        <v>286.4</v>
      </c>
      <c r="M135" s="146">
        <f>L135</f>
        <v>286.4</v>
      </c>
      <c r="N135" s="146">
        <v>287.3</v>
      </c>
      <c r="O135" s="124">
        <f>(N135/L135)*100</f>
        <v>100.31424581005588</v>
      </c>
      <c r="P135" s="125">
        <f>(N135/M135)*100</f>
        <v>100.31424581005588</v>
      </c>
      <c r="Q135" s="126"/>
      <c r="R135" s="124"/>
      <c r="S135" s="128"/>
      <c r="T135" s="128"/>
      <c r="U135" s="128"/>
      <c r="V135" s="70"/>
    </row>
    <row r="136" spans="1:22" ht="23.25">
      <c r="A136" s="70"/>
      <c r="B136" s="118"/>
      <c r="C136" s="130"/>
      <c r="D136" s="130"/>
      <c r="E136" s="130"/>
      <c r="F136" s="130"/>
      <c r="G136" s="130"/>
      <c r="H136" s="120"/>
      <c r="I136" s="120" t="s">
        <v>173</v>
      </c>
      <c r="J136" s="121"/>
      <c r="K136" s="122" t="s">
        <v>220</v>
      </c>
      <c r="L136" s="147"/>
      <c r="M136" s="147"/>
      <c r="N136" s="123"/>
      <c r="O136" s="124"/>
      <c r="P136" s="125"/>
      <c r="Q136" s="126"/>
      <c r="R136" s="124"/>
      <c r="S136" s="128"/>
      <c r="T136" s="128"/>
      <c r="U136" s="128"/>
      <c r="V136" s="70"/>
    </row>
    <row r="137" spans="1:22" ht="23.25">
      <c r="A137" s="70"/>
      <c r="B137" s="118"/>
      <c r="C137" s="118"/>
      <c r="D137" s="118"/>
      <c r="E137" s="118"/>
      <c r="F137" s="118"/>
      <c r="G137" s="118"/>
      <c r="H137" s="119"/>
      <c r="I137" s="120"/>
      <c r="J137" s="121"/>
      <c r="K137" s="122" t="s">
        <v>141</v>
      </c>
      <c r="L137" s="146">
        <v>92.3</v>
      </c>
      <c r="M137" s="146">
        <f>L137</f>
        <v>92.3</v>
      </c>
      <c r="N137" s="146">
        <v>63.2</v>
      </c>
      <c r="O137" s="124">
        <f>(N137/L137)*100</f>
        <v>68.47237269772481</v>
      </c>
      <c r="P137" s="125">
        <f>(N137/M137)*100</f>
        <v>68.47237269772481</v>
      </c>
      <c r="Q137" s="126"/>
      <c r="R137" s="124"/>
      <c r="S137" s="145"/>
      <c r="T137" s="129"/>
      <c r="U137" s="129"/>
      <c r="V137" s="70"/>
    </row>
    <row r="138" spans="1:22" ht="23.25">
      <c r="A138" s="70"/>
      <c r="B138" s="118"/>
      <c r="C138" s="118"/>
      <c r="D138" s="118"/>
      <c r="E138" s="118"/>
      <c r="F138" s="118"/>
      <c r="G138" s="118"/>
      <c r="H138" s="120"/>
      <c r="I138" s="120" t="s">
        <v>174</v>
      </c>
      <c r="J138" s="121"/>
      <c r="K138" s="122" t="s">
        <v>222</v>
      </c>
      <c r="L138" s="147"/>
      <c r="M138" s="147"/>
      <c r="N138" s="123"/>
      <c r="O138" s="124"/>
      <c r="P138" s="125"/>
      <c r="Q138" s="126"/>
      <c r="R138" s="124"/>
      <c r="S138" s="128"/>
      <c r="T138" s="128"/>
      <c r="U138" s="128"/>
      <c r="V138" s="70"/>
    </row>
    <row r="139" spans="1:22" ht="23.25">
      <c r="A139" s="70"/>
      <c r="B139" s="118"/>
      <c r="C139" s="118"/>
      <c r="D139" s="118"/>
      <c r="E139" s="118"/>
      <c r="F139" s="118"/>
      <c r="G139" s="118"/>
      <c r="H139" s="119"/>
      <c r="I139" s="120"/>
      <c r="J139" s="121"/>
      <c r="K139" s="122" t="s">
        <v>141</v>
      </c>
      <c r="L139" s="147">
        <v>3.2</v>
      </c>
      <c r="M139" s="146">
        <f>L139</f>
        <v>3.2</v>
      </c>
      <c r="N139" s="146">
        <v>2.6</v>
      </c>
      <c r="O139" s="124">
        <f>(N139/L139)*100</f>
        <v>81.25</v>
      </c>
      <c r="P139" s="125">
        <f>(N139/M139)*100</f>
        <v>81.25</v>
      </c>
      <c r="Q139" s="126"/>
      <c r="R139" s="124"/>
      <c r="S139" s="128"/>
      <c r="T139" s="128"/>
      <c r="U139" s="128"/>
      <c r="V139" s="70"/>
    </row>
    <row r="140" spans="1:22" ht="23.25">
      <c r="A140" s="70"/>
      <c r="B140" s="118"/>
      <c r="C140" s="130"/>
      <c r="D140" s="130"/>
      <c r="E140" s="130"/>
      <c r="F140" s="130"/>
      <c r="G140" s="130"/>
      <c r="H140" s="120"/>
      <c r="I140" s="120"/>
      <c r="J140" s="121"/>
      <c r="K140" s="122"/>
      <c r="L140" s="123"/>
      <c r="M140" s="123"/>
      <c r="N140" s="123"/>
      <c r="O140" s="124"/>
      <c r="P140" s="125"/>
      <c r="Q140" s="126"/>
      <c r="R140" s="124"/>
      <c r="S140" s="128"/>
      <c r="T140" s="128"/>
      <c r="U140" s="128"/>
      <c r="V140" s="70"/>
    </row>
    <row r="141" spans="1:22" ht="23.25">
      <c r="A141" s="70"/>
      <c r="B141" s="118"/>
      <c r="C141" s="118"/>
      <c r="D141" s="118"/>
      <c r="E141" s="118"/>
      <c r="F141" s="118"/>
      <c r="G141" s="118"/>
      <c r="H141" s="119"/>
      <c r="I141" s="120" t="s">
        <v>243</v>
      </c>
      <c r="J141" s="121"/>
      <c r="K141" s="122"/>
      <c r="L141" s="89"/>
      <c r="M141" s="89"/>
      <c r="N141" s="89"/>
      <c r="O141" s="124"/>
      <c r="P141" s="125"/>
      <c r="Q141" s="126"/>
      <c r="R141" s="124"/>
      <c r="S141" s="145"/>
      <c r="T141" s="129"/>
      <c r="U141" s="129"/>
      <c r="V141" s="70"/>
    </row>
    <row r="142" spans="1:22" ht="23.25">
      <c r="A142" s="70"/>
      <c r="B142" s="118"/>
      <c r="C142" s="118"/>
      <c r="D142" s="118"/>
      <c r="E142" s="118"/>
      <c r="F142" s="118"/>
      <c r="G142" s="118"/>
      <c r="H142" s="119"/>
      <c r="I142" s="120" t="s">
        <v>175</v>
      </c>
      <c r="J142" s="121"/>
      <c r="K142" s="122" t="s">
        <v>79</v>
      </c>
      <c r="L142" s="123">
        <v>3</v>
      </c>
      <c r="M142" s="89">
        <f>L142</f>
        <v>3</v>
      </c>
      <c r="N142" s="89">
        <v>8</v>
      </c>
      <c r="O142" s="124">
        <f>(N142/L142)*100</f>
        <v>266.66666666666663</v>
      </c>
      <c r="P142" s="125">
        <f>(N142/M142)*100</f>
        <v>266.66666666666663</v>
      </c>
      <c r="Q142" s="126">
        <v>22</v>
      </c>
      <c r="R142" s="124">
        <v>55</v>
      </c>
      <c r="S142" s="128"/>
      <c r="T142" s="128"/>
      <c r="U142" s="128"/>
      <c r="V142" s="70"/>
    </row>
    <row r="143" spans="1:22" ht="23.25">
      <c r="A143" s="70"/>
      <c r="B143" s="118"/>
      <c r="C143" s="130"/>
      <c r="D143" s="130"/>
      <c r="E143" s="130"/>
      <c r="F143" s="130"/>
      <c r="G143" s="130"/>
      <c r="H143" s="120"/>
      <c r="I143" s="120"/>
      <c r="J143" s="121"/>
      <c r="K143" s="122"/>
      <c r="L143" s="89"/>
      <c r="M143" s="89"/>
      <c r="N143" s="89"/>
      <c r="O143" s="124"/>
      <c r="P143" s="125"/>
      <c r="Q143" s="126"/>
      <c r="R143" s="124"/>
      <c r="S143" s="145"/>
      <c r="T143" s="129"/>
      <c r="U143" s="129"/>
      <c r="V143" s="70"/>
    </row>
    <row r="144" spans="1:22" ht="23.25">
      <c r="A144" s="70"/>
      <c r="B144" s="118"/>
      <c r="C144" s="130"/>
      <c r="D144" s="130"/>
      <c r="E144" s="130"/>
      <c r="F144" s="130"/>
      <c r="G144" s="130"/>
      <c r="H144" s="120"/>
      <c r="I144" s="120" t="s">
        <v>81</v>
      </c>
      <c r="J144" s="121"/>
      <c r="K144" s="122" t="s">
        <v>222</v>
      </c>
      <c r="L144" s="123"/>
      <c r="M144" s="123"/>
      <c r="N144" s="123"/>
      <c r="O144" s="124"/>
      <c r="P144" s="125"/>
      <c r="Q144" s="126"/>
      <c r="R144" s="124"/>
      <c r="S144" s="128"/>
      <c r="T144" s="128"/>
      <c r="U144" s="128"/>
      <c r="V144" s="70"/>
    </row>
    <row r="145" spans="1:22" ht="23.25">
      <c r="A145" s="70"/>
      <c r="B145" s="118"/>
      <c r="C145" s="118"/>
      <c r="D145" s="118"/>
      <c r="E145" s="118"/>
      <c r="F145" s="118"/>
      <c r="G145" s="118"/>
      <c r="H145" s="119"/>
      <c r="I145" s="120" t="s">
        <v>176</v>
      </c>
      <c r="J145" s="121"/>
      <c r="K145" s="122" t="s">
        <v>141</v>
      </c>
      <c r="L145" s="146">
        <v>15.1</v>
      </c>
      <c r="M145" s="146">
        <f>L145</f>
        <v>15.1</v>
      </c>
      <c r="N145" s="146">
        <v>12.2</v>
      </c>
      <c r="O145" s="124">
        <f>(N145/L145)*100</f>
        <v>80.79470198675497</v>
      </c>
      <c r="P145" s="125">
        <f>(N145/M145)*100</f>
        <v>80.79470198675497</v>
      </c>
      <c r="Q145" s="126"/>
      <c r="R145" s="124"/>
      <c r="S145" s="145"/>
      <c r="T145" s="129"/>
      <c r="U145" s="129"/>
      <c r="V145" s="70"/>
    </row>
    <row r="146" spans="1:22" ht="23.25">
      <c r="A146" s="70"/>
      <c r="B146" s="118"/>
      <c r="C146" s="118"/>
      <c r="D146" s="118"/>
      <c r="E146" s="118"/>
      <c r="F146" s="118"/>
      <c r="G146" s="118"/>
      <c r="H146" s="119"/>
      <c r="I146" s="120" t="s">
        <v>149</v>
      </c>
      <c r="J146" s="121"/>
      <c r="K146" s="122" t="s">
        <v>80</v>
      </c>
      <c r="L146" s="123"/>
      <c r="M146" s="123"/>
      <c r="N146" s="123"/>
      <c r="O146" s="124"/>
      <c r="P146" s="125"/>
      <c r="Q146" s="126"/>
      <c r="R146" s="124"/>
      <c r="S146" s="128"/>
      <c r="T146" s="128"/>
      <c r="U146" s="128"/>
      <c r="V146" s="70"/>
    </row>
    <row r="147" spans="1:22" ht="23.25">
      <c r="A147" s="70"/>
      <c r="B147" s="118"/>
      <c r="C147" s="118"/>
      <c r="D147" s="118"/>
      <c r="E147" s="118"/>
      <c r="F147" s="118"/>
      <c r="G147" s="118"/>
      <c r="H147" s="119"/>
      <c r="I147" s="120"/>
      <c r="J147" s="121"/>
      <c r="K147" s="122" t="s">
        <v>141</v>
      </c>
      <c r="L147" s="146">
        <v>418.9</v>
      </c>
      <c r="M147" s="146">
        <f>L147</f>
        <v>418.9</v>
      </c>
      <c r="N147" s="146">
        <v>441.5</v>
      </c>
      <c r="O147" s="124">
        <f>(N147/L147)*100</f>
        <v>105.39508235855813</v>
      </c>
      <c r="P147" s="125">
        <f>(N147/M147)*100</f>
        <v>105.39508235855813</v>
      </c>
      <c r="Q147" s="126"/>
      <c r="R147" s="124"/>
      <c r="S147" s="128"/>
      <c r="T147" s="128"/>
      <c r="U147" s="128"/>
      <c r="V147" s="70"/>
    </row>
    <row r="148" spans="1:22" ht="23.25">
      <c r="A148" s="70"/>
      <c r="B148" s="118"/>
      <c r="C148" s="118"/>
      <c r="D148" s="118"/>
      <c r="E148" s="118"/>
      <c r="F148" s="118"/>
      <c r="G148" s="118"/>
      <c r="H148" s="119"/>
      <c r="I148" s="120" t="s">
        <v>150</v>
      </c>
      <c r="J148" s="121"/>
      <c r="K148" s="122" t="s">
        <v>80</v>
      </c>
      <c r="L148" s="146"/>
      <c r="M148" s="123"/>
      <c r="N148" s="123"/>
      <c r="O148" s="124"/>
      <c r="P148" s="125"/>
      <c r="Q148" s="126"/>
      <c r="R148" s="124"/>
      <c r="S148" s="128"/>
      <c r="T148" s="128"/>
      <c r="U148" s="128"/>
      <c r="V148" s="70"/>
    </row>
    <row r="149" spans="1:22" ht="23.25">
      <c r="A149" s="70"/>
      <c r="B149" s="118"/>
      <c r="C149" s="118"/>
      <c r="D149" s="118"/>
      <c r="E149" s="118"/>
      <c r="F149" s="118"/>
      <c r="G149" s="118"/>
      <c r="H149" s="119"/>
      <c r="I149" s="120"/>
      <c r="J149" s="121"/>
      <c r="K149" s="122" t="s">
        <v>141</v>
      </c>
      <c r="L149" s="146">
        <v>181</v>
      </c>
      <c r="M149" s="146">
        <f>L149</f>
        <v>181</v>
      </c>
      <c r="N149" s="147">
        <v>24.5</v>
      </c>
      <c r="O149" s="124">
        <f>(N149/L149)*100</f>
        <v>13.535911602209943</v>
      </c>
      <c r="P149" s="125">
        <f>(N149/M149)*100</f>
        <v>13.535911602209943</v>
      </c>
      <c r="Q149" s="126"/>
      <c r="R149" s="124"/>
      <c r="S149" s="128"/>
      <c r="T149" s="128"/>
      <c r="U149" s="128"/>
      <c r="V149" s="70"/>
    </row>
    <row r="150" spans="1:22" ht="23.25">
      <c r="A150" s="70"/>
      <c r="B150" s="118"/>
      <c r="C150" s="118"/>
      <c r="D150" s="118"/>
      <c r="E150" s="118"/>
      <c r="F150" s="118"/>
      <c r="G150" s="118"/>
      <c r="H150" s="119"/>
      <c r="I150" s="120"/>
      <c r="J150" s="121"/>
      <c r="K150" s="122"/>
      <c r="L150" s="123"/>
      <c r="M150" s="123"/>
      <c r="N150" s="123"/>
      <c r="O150" s="124"/>
      <c r="P150" s="125"/>
      <c r="Q150" s="126"/>
      <c r="R150" s="124"/>
      <c r="S150" s="128"/>
      <c r="T150" s="128"/>
      <c r="U150" s="128"/>
      <c r="V150" s="70"/>
    </row>
    <row r="151" spans="1:22" ht="23.25">
      <c r="A151" s="70"/>
      <c r="B151" s="118"/>
      <c r="C151" s="118"/>
      <c r="D151" s="118"/>
      <c r="E151" s="118"/>
      <c r="F151" s="118"/>
      <c r="G151" s="118" t="s">
        <v>60</v>
      </c>
      <c r="H151" s="119"/>
      <c r="I151" s="120" t="s">
        <v>61</v>
      </c>
      <c r="J151" s="121"/>
      <c r="K151" s="122"/>
      <c r="L151" s="123"/>
      <c r="M151" s="123"/>
      <c r="N151" s="123"/>
      <c r="O151" s="124"/>
      <c r="P151" s="125"/>
      <c r="Q151" s="126"/>
      <c r="R151" s="124"/>
      <c r="S151" s="128">
        <f>248239.5+285667.3+19216.1</f>
        <v>553122.9</v>
      </c>
      <c r="T151" s="128">
        <v>316035.8</v>
      </c>
      <c r="U151" s="128">
        <f>(T151/S151)*100</f>
        <v>57.136632744729965</v>
      </c>
      <c r="V151" s="70"/>
    </row>
    <row r="152" spans="1:22" ht="23.25">
      <c r="A152" s="70"/>
      <c r="B152" s="131"/>
      <c r="C152" s="131"/>
      <c r="D152" s="131"/>
      <c r="E152" s="131"/>
      <c r="F152" s="131"/>
      <c r="G152" s="131"/>
      <c r="H152" s="132"/>
      <c r="I152" s="133"/>
      <c r="J152" s="134"/>
      <c r="K152" s="135"/>
      <c r="L152" s="136"/>
      <c r="M152" s="136"/>
      <c r="N152" s="136"/>
      <c r="O152" s="137"/>
      <c r="P152" s="138"/>
      <c r="Q152" s="139"/>
      <c r="R152" s="137"/>
      <c r="S152" s="141"/>
      <c r="T152" s="141"/>
      <c r="U152" s="141"/>
      <c r="V152" s="70"/>
    </row>
    <row r="153" spans="1:22" ht="23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43"/>
      <c r="Q153" s="143"/>
      <c r="R153" s="143"/>
      <c r="S153" s="143"/>
      <c r="T153" s="143"/>
      <c r="U153" s="143"/>
      <c r="V153" s="70"/>
    </row>
    <row r="154" spans="1:22" ht="23.25">
      <c r="A154" s="70"/>
      <c r="B154" s="70" t="s">
        <v>250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143"/>
      <c r="Q154" s="143"/>
      <c r="R154" s="143"/>
      <c r="S154" s="143"/>
      <c r="T154" s="143"/>
      <c r="U154" s="144" t="s">
        <v>129</v>
      </c>
      <c r="V154" s="70"/>
    </row>
    <row r="155" spans="1:22" ht="23.25">
      <c r="A155" s="70"/>
      <c r="B155" s="77"/>
      <c r="C155" s="78"/>
      <c r="D155" s="78"/>
      <c r="E155" s="78"/>
      <c r="F155" s="78"/>
      <c r="G155" s="79"/>
      <c r="H155" s="80"/>
      <c r="I155" s="80"/>
      <c r="J155" s="81"/>
      <c r="K155" s="82" t="s">
        <v>36</v>
      </c>
      <c r="L155" s="83"/>
      <c r="M155" s="83"/>
      <c r="N155" s="83"/>
      <c r="O155" s="83"/>
      <c r="P155" s="83"/>
      <c r="Q155" s="83"/>
      <c r="R155" s="84"/>
      <c r="S155" s="85"/>
      <c r="T155" s="78"/>
      <c r="U155" s="79"/>
      <c r="V155" s="70"/>
    </row>
    <row r="156" spans="1:22" ht="23.25">
      <c r="A156" s="70"/>
      <c r="B156" s="86"/>
      <c r="C156" s="87"/>
      <c r="D156" s="87"/>
      <c r="E156" s="87"/>
      <c r="F156" s="87"/>
      <c r="G156" s="88"/>
      <c r="H156" s="70"/>
      <c r="I156" s="70"/>
      <c r="J156" s="89"/>
      <c r="K156" s="86"/>
      <c r="L156" s="86"/>
      <c r="M156" s="87"/>
      <c r="N156" s="90"/>
      <c r="O156" s="86" t="s">
        <v>23</v>
      </c>
      <c r="P156" s="88"/>
      <c r="Q156" s="87" t="s">
        <v>31</v>
      </c>
      <c r="R156" s="87"/>
      <c r="S156" s="91" t="s">
        <v>1</v>
      </c>
      <c r="T156" s="87"/>
      <c r="U156" s="88"/>
      <c r="V156" s="70"/>
    </row>
    <row r="157" spans="1:22" ht="23.25">
      <c r="A157" s="70"/>
      <c r="B157" s="92" t="s">
        <v>2</v>
      </c>
      <c r="C157" s="93"/>
      <c r="D157" s="93"/>
      <c r="E157" s="93"/>
      <c r="F157" s="93"/>
      <c r="G157" s="94"/>
      <c r="H157" s="70"/>
      <c r="I157" s="95" t="s">
        <v>3</v>
      </c>
      <c r="J157" s="89"/>
      <c r="K157" s="86" t="s">
        <v>28</v>
      </c>
      <c r="L157" s="86" t="s">
        <v>22</v>
      </c>
      <c r="M157" s="87"/>
      <c r="N157" s="90"/>
      <c r="O157" s="86" t="s">
        <v>24</v>
      </c>
      <c r="P157" s="88"/>
      <c r="Q157" s="87" t="s">
        <v>26</v>
      </c>
      <c r="R157" s="87"/>
      <c r="S157" s="96" t="s">
        <v>35</v>
      </c>
      <c r="T157" s="93"/>
      <c r="U157" s="94"/>
      <c r="V157" s="70"/>
    </row>
    <row r="158" spans="1:22" ht="23.25">
      <c r="A158" s="70"/>
      <c r="B158" s="97"/>
      <c r="C158" s="97"/>
      <c r="D158" s="97"/>
      <c r="E158" s="97"/>
      <c r="F158" s="98"/>
      <c r="G158" s="97"/>
      <c r="H158" s="97"/>
      <c r="I158" s="95"/>
      <c r="J158" s="89"/>
      <c r="K158" s="95" t="s">
        <v>29</v>
      </c>
      <c r="L158" s="99"/>
      <c r="M158" s="100"/>
      <c r="N158" s="101"/>
      <c r="O158" s="96" t="s">
        <v>32</v>
      </c>
      <c r="P158" s="94"/>
      <c r="Q158" s="102" t="s">
        <v>27</v>
      </c>
      <c r="R158" s="87"/>
      <c r="S158" s="97"/>
      <c r="T158" s="97"/>
      <c r="U158" s="103" t="s">
        <v>4</v>
      </c>
      <c r="V158" s="70"/>
    </row>
    <row r="159" spans="1:22" ht="23.25">
      <c r="A159" s="70"/>
      <c r="B159" s="104" t="s">
        <v>17</v>
      </c>
      <c r="C159" s="104" t="s">
        <v>18</v>
      </c>
      <c r="D159" s="104" t="s">
        <v>19</v>
      </c>
      <c r="E159" s="104" t="s">
        <v>20</v>
      </c>
      <c r="F159" s="105" t="s">
        <v>21</v>
      </c>
      <c r="G159" s="104" t="s">
        <v>5</v>
      </c>
      <c r="H159" s="97"/>
      <c r="I159" s="70"/>
      <c r="J159" s="89"/>
      <c r="K159" s="95" t="s">
        <v>30</v>
      </c>
      <c r="L159" s="105" t="s">
        <v>6</v>
      </c>
      <c r="M159" s="105" t="s">
        <v>7</v>
      </c>
      <c r="N159" s="105" t="s">
        <v>8</v>
      </c>
      <c r="O159" s="95" t="s">
        <v>9</v>
      </c>
      <c r="P159" s="106" t="s">
        <v>9</v>
      </c>
      <c r="Q159" s="107" t="s">
        <v>12</v>
      </c>
      <c r="R159" s="107" t="s">
        <v>25</v>
      </c>
      <c r="S159" s="108" t="s">
        <v>6</v>
      </c>
      <c r="T159" s="104" t="s">
        <v>10</v>
      </c>
      <c r="U159" s="103" t="s">
        <v>11</v>
      </c>
      <c r="V159" s="70"/>
    </row>
    <row r="160" spans="1:22" ht="23.25">
      <c r="A160" s="70"/>
      <c r="B160" s="109"/>
      <c r="C160" s="109"/>
      <c r="D160" s="109"/>
      <c r="E160" s="109"/>
      <c r="F160" s="110"/>
      <c r="G160" s="109"/>
      <c r="H160" s="109"/>
      <c r="I160" s="111"/>
      <c r="J160" s="112"/>
      <c r="K160" s="113"/>
      <c r="L160" s="114"/>
      <c r="M160" s="114"/>
      <c r="N160" s="114"/>
      <c r="O160" s="113" t="s">
        <v>12</v>
      </c>
      <c r="P160" s="115" t="s">
        <v>13</v>
      </c>
      <c r="Q160" s="116" t="s">
        <v>33</v>
      </c>
      <c r="R160" s="116" t="s">
        <v>34</v>
      </c>
      <c r="S160" s="111"/>
      <c r="T160" s="109"/>
      <c r="U160" s="114" t="s">
        <v>14</v>
      </c>
      <c r="V160" s="70"/>
    </row>
    <row r="161" spans="1:22" ht="23.25">
      <c r="A161" s="70"/>
      <c r="B161" s="117"/>
      <c r="C161" s="117"/>
      <c r="D161" s="117"/>
      <c r="E161" s="117"/>
      <c r="F161" s="118"/>
      <c r="G161" s="117"/>
      <c r="H161" s="119"/>
      <c r="I161" s="120"/>
      <c r="J161" s="121"/>
      <c r="K161" s="122"/>
      <c r="L161" s="123"/>
      <c r="M161" s="123"/>
      <c r="N161" s="123"/>
      <c r="O161" s="124"/>
      <c r="P161" s="125"/>
      <c r="Q161" s="126"/>
      <c r="R161" s="126"/>
      <c r="S161" s="127"/>
      <c r="T161" s="128"/>
      <c r="U161" s="128"/>
      <c r="V161" s="70"/>
    </row>
    <row r="162" spans="1:22" ht="23.25">
      <c r="A162" s="70"/>
      <c r="B162" s="118" t="s">
        <v>53</v>
      </c>
      <c r="C162" s="118" t="s">
        <v>47</v>
      </c>
      <c r="D162" s="118" t="s">
        <v>41</v>
      </c>
      <c r="E162" s="118"/>
      <c r="F162" s="118" t="s">
        <v>71</v>
      </c>
      <c r="G162" s="118" t="s">
        <v>62</v>
      </c>
      <c r="H162" s="119"/>
      <c r="I162" s="120" t="s">
        <v>122</v>
      </c>
      <c r="J162" s="121"/>
      <c r="K162" s="122"/>
      <c r="L162" s="123"/>
      <c r="M162" s="123"/>
      <c r="N162" s="123"/>
      <c r="O162" s="124"/>
      <c r="P162" s="125"/>
      <c r="Q162" s="126"/>
      <c r="R162" s="124"/>
      <c r="S162" s="128">
        <f>792394.7+38959.8</f>
        <v>831354.5</v>
      </c>
      <c r="T162" s="128">
        <v>629221.9</v>
      </c>
      <c r="U162" s="128">
        <f>(T162/S162)*100</f>
        <v>75.68635281339068</v>
      </c>
      <c r="V162" s="70"/>
    </row>
    <row r="163" spans="1:22" ht="23.25">
      <c r="A163" s="70"/>
      <c r="B163" s="118"/>
      <c r="C163" s="118"/>
      <c r="D163" s="118"/>
      <c r="E163" s="118"/>
      <c r="F163" s="118"/>
      <c r="G163" s="118"/>
      <c r="H163" s="119"/>
      <c r="I163" s="120"/>
      <c r="J163" s="121"/>
      <c r="K163" s="122"/>
      <c r="L163" s="123"/>
      <c r="M163" s="123"/>
      <c r="N163" s="123"/>
      <c r="O163" s="124"/>
      <c r="P163" s="125"/>
      <c r="Q163" s="126"/>
      <c r="R163" s="124"/>
      <c r="S163" s="128"/>
      <c r="T163" s="128"/>
      <c r="U163" s="128"/>
      <c r="V163" s="70"/>
    </row>
    <row r="164" spans="1:22" ht="23.25">
      <c r="A164" s="70"/>
      <c r="B164" s="118"/>
      <c r="C164" s="130"/>
      <c r="D164" s="130"/>
      <c r="E164" s="130"/>
      <c r="F164" s="130"/>
      <c r="G164" s="118" t="s">
        <v>64</v>
      </c>
      <c r="H164" s="119"/>
      <c r="I164" s="120" t="s">
        <v>65</v>
      </c>
      <c r="J164" s="121"/>
      <c r="K164" s="122"/>
      <c r="L164" s="123"/>
      <c r="M164" s="123"/>
      <c r="N164" s="123"/>
      <c r="O164" s="124"/>
      <c r="P164" s="125"/>
      <c r="Q164" s="126"/>
      <c r="R164" s="124"/>
      <c r="S164" s="128">
        <f>2689861.3+500791.7+244703.8</f>
        <v>3435356.8</v>
      </c>
      <c r="T164" s="128">
        <f>3053460.2+517439.8+107440.9</f>
        <v>3678340.9</v>
      </c>
      <c r="U164" s="128">
        <f>(T164/S164)*100</f>
        <v>107.07303823579548</v>
      </c>
      <c r="V164" s="70"/>
    </row>
    <row r="165" spans="1:22" ht="23.25">
      <c r="A165" s="70"/>
      <c r="B165" s="118"/>
      <c r="C165" s="118"/>
      <c r="D165" s="118"/>
      <c r="E165" s="118"/>
      <c r="F165" s="118"/>
      <c r="G165" s="118"/>
      <c r="H165" s="119"/>
      <c r="I165" s="120"/>
      <c r="J165" s="121"/>
      <c r="K165" s="122"/>
      <c r="L165" s="123"/>
      <c r="M165" s="123"/>
      <c r="N165" s="123"/>
      <c r="O165" s="124"/>
      <c r="P165" s="125"/>
      <c r="Q165" s="126"/>
      <c r="R165" s="124"/>
      <c r="S165" s="128"/>
      <c r="T165" s="128"/>
      <c r="U165" s="128"/>
      <c r="V165" s="70"/>
    </row>
    <row r="166" spans="1:22" ht="23.25">
      <c r="A166" s="70"/>
      <c r="B166" s="118"/>
      <c r="C166" s="118"/>
      <c r="D166" s="118"/>
      <c r="E166" s="118"/>
      <c r="F166" s="118"/>
      <c r="G166" s="118" t="s">
        <v>137</v>
      </c>
      <c r="H166" s="119"/>
      <c r="I166" s="120" t="s">
        <v>151</v>
      </c>
      <c r="J166" s="121"/>
      <c r="K166" s="122"/>
      <c r="L166" s="123"/>
      <c r="M166" s="123"/>
      <c r="N166" s="123"/>
      <c r="O166" s="124"/>
      <c r="P166" s="125"/>
      <c r="Q166" s="126"/>
      <c r="R166" s="124"/>
      <c r="S166" s="128">
        <v>250816.8</v>
      </c>
      <c r="T166" s="128">
        <v>293919.9</v>
      </c>
      <c r="U166" s="128">
        <f>(T166/S166)*100</f>
        <v>117.18509286459282</v>
      </c>
      <c r="V166" s="70"/>
    </row>
    <row r="167" spans="1:22" ht="23.25">
      <c r="A167" s="70"/>
      <c r="B167" s="118"/>
      <c r="C167" s="118"/>
      <c r="D167" s="118"/>
      <c r="E167" s="118"/>
      <c r="F167" s="118"/>
      <c r="G167" s="118"/>
      <c r="H167" s="119"/>
      <c r="I167" s="120"/>
      <c r="J167" s="121"/>
      <c r="K167" s="122"/>
      <c r="L167" s="123"/>
      <c r="M167" s="123"/>
      <c r="N167" s="123"/>
      <c r="O167" s="124"/>
      <c r="P167" s="125"/>
      <c r="Q167" s="126"/>
      <c r="R167" s="124"/>
      <c r="S167" s="128"/>
      <c r="T167" s="128"/>
      <c r="U167" s="128"/>
      <c r="V167" s="70"/>
    </row>
    <row r="168" spans="1:22" ht="23.25">
      <c r="A168" s="70"/>
      <c r="B168" s="118"/>
      <c r="C168" s="130"/>
      <c r="D168" s="130"/>
      <c r="E168" s="130"/>
      <c r="F168" s="118"/>
      <c r="G168" s="118" t="s">
        <v>82</v>
      </c>
      <c r="H168" s="119"/>
      <c r="I168" s="120" t="s">
        <v>236</v>
      </c>
      <c r="J168" s="121"/>
      <c r="K168" s="122"/>
      <c r="L168" s="123"/>
      <c r="M168" s="123"/>
      <c r="N168" s="123"/>
      <c r="O168" s="124"/>
      <c r="P168" s="125"/>
      <c r="Q168" s="126"/>
      <c r="R168" s="124"/>
      <c r="S168" s="128"/>
      <c r="T168" s="128"/>
      <c r="U168" s="128"/>
      <c r="V168" s="70"/>
    </row>
    <row r="169" spans="1:22" ht="23.25">
      <c r="A169" s="70"/>
      <c r="B169" s="118"/>
      <c r="C169" s="118"/>
      <c r="D169" s="118"/>
      <c r="E169" s="118"/>
      <c r="F169" s="130"/>
      <c r="G169" s="118"/>
      <c r="H169" s="119"/>
      <c r="I169" s="120" t="s">
        <v>237</v>
      </c>
      <c r="J169" s="121"/>
      <c r="K169" s="122"/>
      <c r="L169" s="89"/>
      <c r="M169" s="89"/>
      <c r="N169" s="89"/>
      <c r="O169" s="124"/>
      <c r="P169" s="125"/>
      <c r="Q169" s="126"/>
      <c r="R169" s="124"/>
      <c r="S169" s="145">
        <v>578481.8</v>
      </c>
      <c r="T169" s="128">
        <v>614937.3</v>
      </c>
      <c r="U169" s="128">
        <f>(T169/S169)*100</f>
        <v>106.30192687133804</v>
      </c>
      <c r="V169" s="70"/>
    </row>
    <row r="170" spans="1:22" ht="23.25">
      <c r="A170" s="70"/>
      <c r="B170" s="118"/>
      <c r="C170" s="130"/>
      <c r="D170" s="130"/>
      <c r="E170" s="130"/>
      <c r="F170" s="118"/>
      <c r="G170" s="118"/>
      <c r="H170" s="119"/>
      <c r="I170" s="120"/>
      <c r="J170" s="121"/>
      <c r="K170" s="122"/>
      <c r="L170" s="123"/>
      <c r="M170" s="123"/>
      <c r="N170" s="123"/>
      <c r="O170" s="124"/>
      <c r="P170" s="125"/>
      <c r="Q170" s="126"/>
      <c r="R170" s="124"/>
      <c r="S170" s="128"/>
      <c r="T170" s="128"/>
      <c r="U170" s="128"/>
      <c r="V170" s="70"/>
    </row>
    <row r="171" spans="1:22" ht="23.25">
      <c r="A171" s="70"/>
      <c r="B171" s="118"/>
      <c r="C171" s="118"/>
      <c r="D171" s="118"/>
      <c r="E171" s="118"/>
      <c r="F171" s="118"/>
      <c r="G171" s="130" t="s">
        <v>83</v>
      </c>
      <c r="H171" s="120"/>
      <c r="I171" s="120" t="s">
        <v>84</v>
      </c>
      <c r="J171" s="121"/>
      <c r="K171" s="122"/>
      <c r="L171" s="89"/>
      <c r="M171" s="89"/>
      <c r="N171" s="89"/>
      <c r="O171" s="124"/>
      <c r="P171" s="125"/>
      <c r="Q171" s="126"/>
      <c r="R171" s="124"/>
      <c r="S171" s="145"/>
      <c r="T171" s="129"/>
      <c r="U171" s="129"/>
      <c r="V171" s="70"/>
    </row>
    <row r="172" spans="1:22" ht="23.25">
      <c r="A172" s="70"/>
      <c r="B172" s="118"/>
      <c r="C172" s="118"/>
      <c r="D172" s="118"/>
      <c r="E172" s="118"/>
      <c r="F172" s="118"/>
      <c r="G172" s="118"/>
      <c r="H172" s="119"/>
      <c r="I172" s="120" t="s">
        <v>85</v>
      </c>
      <c r="J172" s="121"/>
      <c r="K172" s="122"/>
      <c r="L172" s="123"/>
      <c r="M172" s="123"/>
      <c r="N172" s="123"/>
      <c r="O172" s="124"/>
      <c r="P172" s="125"/>
      <c r="Q172" s="126"/>
      <c r="R172" s="124"/>
      <c r="S172" s="145">
        <v>211095.9</v>
      </c>
      <c r="T172" s="128">
        <v>87368.5</v>
      </c>
      <c r="U172" s="128">
        <f>(T172/S172)*100</f>
        <v>41.388061066084184</v>
      </c>
      <c r="V172" s="70"/>
    </row>
    <row r="173" spans="1:22" ht="23.25">
      <c r="A173" s="70"/>
      <c r="B173" s="118"/>
      <c r="C173" s="118"/>
      <c r="D173" s="118"/>
      <c r="E173" s="118"/>
      <c r="F173" s="130"/>
      <c r="G173" s="130"/>
      <c r="H173" s="120"/>
      <c r="I173" s="120"/>
      <c r="J173" s="121"/>
      <c r="K173" s="122"/>
      <c r="L173" s="89"/>
      <c r="M173" s="89"/>
      <c r="N173" s="89"/>
      <c r="O173" s="124"/>
      <c r="P173" s="125"/>
      <c r="Q173" s="126"/>
      <c r="R173" s="124"/>
      <c r="S173" s="145"/>
      <c r="T173" s="129"/>
      <c r="U173" s="129"/>
      <c r="V173" s="70"/>
    </row>
    <row r="174" spans="1:22" ht="23.25">
      <c r="A174" s="70"/>
      <c r="B174" s="118"/>
      <c r="C174" s="130"/>
      <c r="D174" s="130"/>
      <c r="E174" s="130"/>
      <c r="F174" s="118" t="s">
        <v>86</v>
      </c>
      <c r="G174" s="130"/>
      <c r="H174" s="120"/>
      <c r="I174" s="120" t="s">
        <v>244</v>
      </c>
      <c r="J174" s="121"/>
      <c r="K174" s="122"/>
      <c r="L174" s="89"/>
      <c r="M174" s="89"/>
      <c r="N174" s="89"/>
      <c r="O174" s="124"/>
      <c r="P174" s="125"/>
      <c r="Q174" s="126"/>
      <c r="R174" s="124"/>
      <c r="S174" s="145"/>
      <c r="T174" s="129"/>
      <c r="U174" s="129"/>
      <c r="V174" s="70"/>
    </row>
    <row r="175" spans="1:22" ht="23.25">
      <c r="A175" s="70"/>
      <c r="B175" s="118"/>
      <c r="C175" s="118"/>
      <c r="D175" s="118"/>
      <c r="E175" s="118"/>
      <c r="F175" s="118"/>
      <c r="G175" s="118"/>
      <c r="H175" s="119"/>
      <c r="I175" s="120" t="s">
        <v>177</v>
      </c>
      <c r="J175" s="121"/>
      <c r="K175" s="122"/>
      <c r="L175" s="123"/>
      <c r="M175" s="123"/>
      <c r="N175" s="123"/>
      <c r="O175" s="124"/>
      <c r="P175" s="125"/>
      <c r="Q175" s="126"/>
      <c r="R175" s="124"/>
      <c r="S175" s="128">
        <f>SUM(S240:S286)</f>
        <v>24012934.200000003</v>
      </c>
      <c r="T175" s="128">
        <f>SUM(T240:T287)</f>
        <v>21659769.1</v>
      </c>
      <c r="U175" s="128">
        <f>(T175/S175)*100</f>
        <v>90.20042665173338</v>
      </c>
      <c r="V175" s="70"/>
    </row>
    <row r="176" spans="1:22" ht="23.25">
      <c r="A176" s="70"/>
      <c r="B176" s="118"/>
      <c r="C176" s="118"/>
      <c r="D176" s="118"/>
      <c r="E176" s="118"/>
      <c r="F176" s="118"/>
      <c r="G176" s="118"/>
      <c r="H176" s="119"/>
      <c r="I176" s="120"/>
      <c r="J176" s="121"/>
      <c r="K176" s="122"/>
      <c r="L176" s="123"/>
      <c r="M176" s="123"/>
      <c r="N176" s="123"/>
      <c r="O176" s="124"/>
      <c r="P176" s="125"/>
      <c r="Q176" s="126"/>
      <c r="R176" s="124"/>
      <c r="S176" s="128"/>
      <c r="T176" s="128"/>
      <c r="U176" s="128"/>
      <c r="V176" s="70"/>
    </row>
    <row r="177" spans="1:22" ht="23.25">
      <c r="A177" s="70"/>
      <c r="B177" s="118"/>
      <c r="C177" s="118"/>
      <c r="D177" s="118"/>
      <c r="E177" s="118"/>
      <c r="F177" s="130"/>
      <c r="G177" s="130"/>
      <c r="H177" s="120"/>
      <c r="I177" s="120" t="s">
        <v>87</v>
      </c>
      <c r="J177" s="121"/>
      <c r="K177" s="122" t="s">
        <v>220</v>
      </c>
      <c r="L177" s="89"/>
      <c r="M177" s="89"/>
      <c r="N177" s="89"/>
      <c r="O177" s="124"/>
      <c r="P177" s="125"/>
      <c r="Q177" s="126"/>
      <c r="R177" s="124"/>
      <c r="S177" s="145"/>
      <c r="T177" s="129"/>
      <c r="U177" s="129"/>
      <c r="V177" s="70"/>
    </row>
    <row r="178" spans="1:22" ht="23.25">
      <c r="A178" s="70"/>
      <c r="B178" s="118"/>
      <c r="C178" s="130"/>
      <c r="D178" s="130"/>
      <c r="E178" s="130"/>
      <c r="F178" s="118"/>
      <c r="G178" s="118"/>
      <c r="H178" s="119"/>
      <c r="I178" s="120" t="s">
        <v>202</v>
      </c>
      <c r="J178" s="121"/>
      <c r="K178" s="122" t="s">
        <v>141</v>
      </c>
      <c r="L178" s="147">
        <v>67.9</v>
      </c>
      <c r="M178" s="146">
        <f>L178</f>
        <v>67.9</v>
      </c>
      <c r="N178" s="146">
        <v>33.7</v>
      </c>
      <c r="O178" s="124">
        <f>(N178/L178)*100</f>
        <v>49.63181148748159</v>
      </c>
      <c r="P178" s="125">
        <f>(N178/M178)*100</f>
        <v>49.63181148748159</v>
      </c>
      <c r="Q178" s="126"/>
      <c r="R178" s="124"/>
      <c r="S178" s="128"/>
      <c r="T178" s="128"/>
      <c r="U178" s="128"/>
      <c r="V178" s="70"/>
    </row>
    <row r="179" spans="1:22" ht="23.25">
      <c r="A179" s="70"/>
      <c r="B179" s="118"/>
      <c r="C179" s="118"/>
      <c r="D179" s="118"/>
      <c r="E179" s="118"/>
      <c r="F179" s="118"/>
      <c r="G179" s="118"/>
      <c r="H179" s="120"/>
      <c r="I179" s="120" t="s">
        <v>203</v>
      </c>
      <c r="J179" s="121"/>
      <c r="K179" s="122" t="s">
        <v>221</v>
      </c>
      <c r="L179" s="147"/>
      <c r="M179" s="147"/>
      <c r="N179" s="123"/>
      <c r="O179" s="124"/>
      <c r="P179" s="125"/>
      <c r="Q179" s="126"/>
      <c r="R179" s="124"/>
      <c r="S179" s="128"/>
      <c r="T179" s="128"/>
      <c r="U179" s="128"/>
      <c r="V179" s="70"/>
    </row>
    <row r="180" spans="1:22" ht="23.25">
      <c r="A180" s="70"/>
      <c r="B180" s="118"/>
      <c r="C180" s="118"/>
      <c r="D180" s="118"/>
      <c r="E180" s="118"/>
      <c r="F180" s="118"/>
      <c r="G180" s="118"/>
      <c r="H180" s="119"/>
      <c r="I180" s="120"/>
      <c r="J180" s="121"/>
      <c r="K180" s="122" t="s">
        <v>142</v>
      </c>
      <c r="L180" s="147">
        <v>148.7</v>
      </c>
      <c r="M180" s="146">
        <f>L180</f>
        <v>148.7</v>
      </c>
      <c r="N180" s="146">
        <v>72.7</v>
      </c>
      <c r="O180" s="124">
        <f>(N180/L180)*100</f>
        <v>48.89038332212509</v>
      </c>
      <c r="P180" s="125">
        <f>(N180/M180)*100</f>
        <v>48.89038332212509</v>
      </c>
      <c r="Q180" s="126"/>
      <c r="R180" s="124"/>
      <c r="S180" s="128"/>
      <c r="T180" s="128"/>
      <c r="U180" s="128"/>
      <c r="V180" s="70"/>
    </row>
    <row r="181" spans="1:22" ht="23.25">
      <c r="A181" s="70"/>
      <c r="B181" s="118"/>
      <c r="C181" s="130"/>
      <c r="D181" s="130"/>
      <c r="E181" s="130"/>
      <c r="F181" s="130"/>
      <c r="G181" s="130"/>
      <c r="H181" s="120"/>
      <c r="I181" s="120" t="s">
        <v>204</v>
      </c>
      <c r="J181" s="121"/>
      <c r="K181" s="122" t="s">
        <v>220</v>
      </c>
      <c r="L181" s="146"/>
      <c r="M181" s="146"/>
      <c r="N181" s="89"/>
      <c r="O181" s="124"/>
      <c r="P181" s="125"/>
      <c r="Q181" s="126"/>
      <c r="R181" s="124"/>
      <c r="S181" s="145"/>
      <c r="T181" s="129"/>
      <c r="U181" s="129"/>
      <c r="V181" s="70"/>
    </row>
    <row r="182" spans="1:22" ht="23.25">
      <c r="A182" s="70"/>
      <c r="B182" s="118"/>
      <c r="C182" s="130"/>
      <c r="D182" s="130"/>
      <c r="E182" s="130"/>
      <c r="F182" s="118"/>
      <c r="G182" s="118"/>
      <c r="H182" s="119"/>
      <c r="I182" s="120"/>
      <c r="J182" s="121"/>
      <c r="K182" s="122" t="s">
        <v>141</v>
      </c>
      <c r="L182" s="147">
        <v>122.8</v>
      </c>
      <c r="M182" s="146">
        <f>L182</f>
        <v>122.8</v>
      </c>
      <c r="N182" s="146">
        <v>95.3</v>
      </c>
      <c r="O182" s="124">
        <f>(N182/L182)*100</f>
        <v>77.60586319218241</v>
      </c>
      <c r="P182" s="125">
        <f>(N182/M182)*100</f>
        <v>77.60586319218241</v>
      </c>
      <c r="Q182" s="126"/>
      <c r="R182" s="124"/>
      <c r="S182" s="128"/>
      <c r="T182" s="128"/>
      <c r="U182" s="128"/>
      <c r="V182" s="70"/>
    </row>
    <row r="183" spans="1:22" ht="23.25">
      <c r="A183" s="70"/>
      <c r="B183" s="118"/>
      <c r="C183" s="118"/>
      <c r="D183" s="118"/>
      <c r="E183" s="118"/>
      <c r="F183" s="118"/>
      <c r="G183" s="118"/>
      <c r="H183" s="119"/>
      <c r="I183" s="120"/>
      <c r="J183" s="121"/>
      <c r="K183" s="122"/>
      <c r="L183" s="146"/>
      <c r="M183" s="146"/>
      <c r="N183" s="89"/>
      <c r="O183" s="124"/>
      <c r="P183" s="125"/>
      <c r="Q183" s="126"/>
      <c r="R183" s="124"/>
      <c r="S183" s="145"/>
      <c r="T183" s="129"/>
      <c r="U183" s="129"/>
      <c r="V183" s="70"/>
    </row>
    <row r="184" spans="1:22" ht="23.25">
      <c r="A184" s="70"/>
      <c r="B184" s="118"/>
      <c r="C184" s="118"/>
      <c r="D184" s="118"/>
      <c r="E184" s="118"/>
      <c r="F184" s="130"/>
      <c r="G184" s="130"/>
      <c r="H184" s="120"/>
      <c r="I184" s="120" t="s">
        <v>205</v>
      </c>
      <c r="J184" s="121"/>
      <c r="K184" s="122" t="s">
        <v>76</v>
      </c>
      <c r="L184" s="123">
        <v>51</v>
      </c>
      <c r="M184" s="89">
        <f>L184</f>
        <v>51</v>
      </c>
      <c r="N184" s="89">
        <v>28</v>
      </c>
      <c r="O184" s="124">
        <f>(N184/L184)*100</f>
        <v>54.90196078431373</v>
      </c>
      <c r="P184" s="125">
        <f>(N184/M184)*100</f>
        <v>54.90196078431373</v>
      </c>
      <c r="Q184" s="126"/>
      <c r="R184" s="124"/>
      <c r="S184" s="128"/>
      <c r="T184" s="128"/>
      <c r="U184" s="128"/>
      <c r="V184" s="70"/>
    </row>
    <row r="185" spans="1:22" ht="23.25">
      <c r="A185" s="70"/>
      <c r="B185" s="118"/>
      <c r="C185" s="118"/>
      <c r="D185" s="118"/>
      <c r="E185" s="118"/>
      <c r="F185" s="130"/>
      <c r="G185" s="130"/>
      <c r="H185" s="120"/>
      <c r="I185" s="120"/>
      <c r="J185" s="121"/>
      <c r="K185" s="122"/>
      <c r="L185" s="89"/>
      <c r="M185" s="89"/>
      <c r="N185" s="89"/>
      <c r="O185" s="124"/>
      <c r="P185" s="125"/>
      <c r="Q185" s="126"/>
      <c r="R185" s="124"/>
      <c r="S185" s="145"/>
      <c r="T185" s="129"/>
      <c r="U185" s="129"/>
      <c r="V185" s="70"/>
    </row>
    <row r="186" spans="1:22" ht="23.25">
      <c r="A186" s="70"/>
      <c r="B186" s="118"/>
      <c r="C186" s="118"/>
      <c r="D186" s="118"/>
      <c r="E186" s="118"/>
      <c r="F186" s="118"/>
      <c r="G186" s="118"/>
      <c r="H186" s="119"/>
      <c r="I186" s="120" t="s">
        <v>245</v>
      </c>
      <c r="J186" s="121"/>
      <c r="K186" s="122"/>
      <c r="L186" s="123"/>
      <c r="M186" s="123"/>
      <c r="N186" s="123"/>
      <c r="O186" s="124"/>
      <c r="P186" s="125"/>
      <c r="Q186" s="126"/>
      <c r="R186" s="124"/>
      <c r="S186" s="128"/>
      <c r="T186" s="128"/>
      <c r="U186" s="128"/>
      <c r="V186" s="70"/>
    </row>
    <row r="187" spans="1:22" ht="23.25">
      <c r="A187" s="70"/>
      <c r="B187" s="118"/>
      <c r="C187" s="118"/>
      <c r="D187" s="118"/>
      <c r="E187" s="118"/>
      <c r="F187" s="118"/>
      <c r="G187" s="118"/>
      <c r="H187" s="119"/>
      <c r="I187" s="120" t="s">
        <v>178</v>
      </c>
      <c r="J187" s="121"/>
      <c r="K187" s="122" t="s">
        <v>79</v>
      </c>
      <c r="L187" s="123">
        <v>9</v>
      </c>
      <c r="M187" s="89">
        <f>L187</f>
        <v>9</v>
      </c>
      <c r="N187" s="89">
        <v>20</v>
      </c>
      <c r="O187" s="124">
        <f>(N187/L187)*100</f>
        <v>222.22222222222223</v>
      </c>
      <c r="P187" s="125">
        <f>(N187/M187)*100</f>
        <v>222.22222222222223</v>
      </c>
      <c r="Q187" s="126"/>
      <c r="R187" s="124"/>
      <c r="S187" s="128"/>
      <c r="T187" s="128"/>
      <c r="U187" s="128"/>
      <c r="V187" s="70"/>
    </row>
    <row r="188" spans="1:22" ht="23.25">
      <c r="A188" s="70"/>
      <c r="B188" s="118"/>
      <c r="C188" s="118"/>
      <c r="D188" s="118"/>
      <c r="E188" s="118"/>
      <c r="F188" s="118"/>
      <c r="G188" s="118"/>
      <c r="H188" s="119"/>
      <c r="I188" s="120" t="s">
        <v>246</v>
      </c>
      <c r="J188" s="121"/>
      <c r="K188" s="122"/>
      <c r="L188" s="123"/>
      <c r="M188" s="89">
        <f>L188</f>
        <v>0</v>
      </c>
      <c r="N188" s="89"/>
      <c r="O188" s="124"/>
      <c r="P188" s="125"/>
      <c r="Q188" s="126"/>
      <c r="R188" s="124"/>
      <c r="S188" s="128"/>
      <c r="T188" s="128"/>
      <c r="U188" s="128"/>
      <c r="V188" s="70"/>
    </row>
    <row r="189" spans="1:22" ht="23.25">
      <c r="A189" s="70"/>
      <c r="B189" s="118"/>
      <c r="C189" s="118"/>
      <c r="D189" s="118"/>
      <c r="E189" s="118"/>
      <c r="F189" s="118"/>
      <c r="G189" s="118"/>
      <c r="H189" s="119"/>
      <c r="I189" s="120" t="s">
        <v>179</v>
      </c>
      <c r="J189" s="121"/>
      <c r="K189" s="122" t="s">
        <v>79</v>
      </c>
      <c r="L189" s="123">
        <v>4</v>
      </c>
      <c r="M189" s="123">
        <v>4</v>
      </c>
      <c r="N189" s="123">
        <v>4</v>
      </c>
      <c r="O189" s="124">
        <f>(N189/L189)*100</f>
        <v>100</v>
      </c>
      <c r="P189" s="125">
        <f>(N189/M189)*100</f>
        <v>100</v>
      </c>
      <c r="Q189" s="126">
        <v>11</v>
      </c>
      <c r="R189" s="124">
        <v>21.6</v>
      </c>
      <c r="S189" s="128"/>
      <c r="T189" s="128"/>
      <c r="U189" s="128"/>
      <c r="V189" s="70"/>
    </row>
    <row r="190" spans="1:22" ht="23.25">
      <c r="A190" s="70"/>
      <c r="B190" s="131"/>
      <c r="C190" s="131"/>
      <c r="D190" s="131"/>
      <c r="E190" s="131"/>
      <c r="F190" s="131"/>
      <c r="G190" s="131"/>
      <c r="H190" s="132"/>
      <c r="I190" s="133"/>
      <c r="J190" s="134"/>
      <c r="K190" s="135"/>
      <c r="L190" s="136"/>
      <c r="M190" s="136"/>
      <c r="N190" s="136"/>
      <c r="O190" s="137"/>
      <c r="P190" s="138"/>
      <c r="Q190" s="139"/>
      <c r="R190" s="137"/>
      <c r="S190" s="141"/>
      <c r="T190" s="141"/>
      <c r="U190" s="141"/>
      <c r="V190" s="70"/>
    </row>
    <row r="191" spans="1:22" ht="23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143"/>
      <c r="Q191" s="143"/>
      <c r="R191" s="143"/>
      <c r="S191" s="143"/>
      <c r="T191" s="143"/>
      <c r="U191" s="143"/>
      <c r="V191" s="70"/>
    </row>
    <row r="192" spans="1:22" ht="23.25">
      <c r="A192" s="70"/>
      <c r="B192" s="70" t="s">
        <v>250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143"/>
      <c r="Q192" s="143"/>
      <c r="R192" s="143"/>
      <c r="S192" s="143"/>
      <c r="T192" s="143"/>
      <c r="U192" s="144" t="s">
        <v>130</v>
      </c>
      <c r="V192" s="70"/>
    </row>
    <row r="193" spans="1:22" ht="23.25">
      <c r="A193" s="70"/>
      <c r="B193" s="77"/>
      <c r="C193" s="78"/>
      <c r="D193" s="78"/>
      <c r="E193" s="78"/>
      <c r="F193" s="78"/>
      <c r="G193" s="79"/>
      <c r="H193" s="80"/>
      <c r="I193" s="80"/>
      <c r="J193" s="81"/>
      <c r="K193" s="82" t="s">
        <v>36</v>
      </c>
      <c r="L193" s="83"/>
      <c r="M193" s="83"/>
      <c r="N193" s="83"/>
      <c r="O193" s="83"/>
      <c r="P193" s="83"/>
      <c r="Q193" s="83"/>
      <c r="R193" s="84"/>
      <c r="S193" s="85"/>
      <c r="T193" s="78"/>
      <c r="U193" s="79"/>
      <c r="V193" s="70"/>
    </row>
    <row r="194" spans="1:22" ht="23.25">
      <c r="A194" s="70"/>
      <c r="B194" s="86"/>
      <c r="C194" s="87"/>
      <c r="D194" s="87"/>
      <c r="E194" s="87"/>
      <c r="F194" s="87"/>
      <c r="G194" s="88"/>
      <c r="H194" s="70"/>
      <c r="I194" s="70"/>
      <c r="J194" s="89"/>
      <c r="K194" s="86"/>
      <c r="L194" s="86"/>
      <c r="M194" s="87"/>
      <c r="N194" s="90"/>
      <c r="O194" s="86" t="s">
        <v>23</v>
      </c>
      <c r="P194" s="88"/>
      <c r="Q194" s="87" t="s">
        <v>31</v>
      </c>
      <c r="R194" s="87"/>
      <c r="S194" s="91" t="s">
        <v>1</v>
      </c>
      <c r="T194" s="87"/>
      <c r="U194" s="88"/>
      <c r="V194" s="70"/>
    </row>
    <row r="195" spans="1:22" ht="23.25">
      <c r="A195" s="70"/>
      <c r="B195" s="92" t="s">
        <v>2</v>
      </c>
      <c r="C195" s="93"/>
      <c r="D195" s="93"/>
      <c r="E195" s="93"/>
      <c r="F195" s="93"/>
      <c r="G195" s="94"/>
      <c r="H195" s="70"/>
      <c r="I195" s="95" t="s">
        <v>3</v>
      </c>
      <c r="J195" s="89"/>
      <c r="K195" s="86" t="s">
        <v>28</v>
      </c>
      <c r="L195" s="86" t="s">
        <v>22</v>
      </c>
      <c r="M195" s="87"/>
      <c r="N195" s="90"/>
      <c r="O195" s="86" t="s">
        <v>24</v>
      </c>
      <c r="P195" s="88"/>
      <c r="Q195" s="87" t="s">
        <v>26</v>
      </c>
      <c r="R195" s="87"/>
      <c r="S195" s="96" t="s">
        <v>35</v>
      </c>
      <c r="T195" s="93"/>
      <c r="U195" s="94"/>
      <c r="V195" s="70"/>
    </row>
    <row r="196" spans="1:22" ht="23.25">
      <c r="A196" s="70"/>
      <c r="B196" s="97"/>
      <c r="C196" s="97"/>
      <c r="D196" s="97"/>
      <c r="E196" s="97"/>
      <c r="F196" s="98"/>
      <c r="G196" s="97"/>
      <c r="H196" s="97"/>
      <c r="I196" s="95"/>
      <c r="J196" s="89"/>
      <c r="K196" s="95" t="s">
        <v>29</v>
      </c>
      <c r="L196" s="99"/>
      <c r="M196" s="100"/>
      <c r="N196" s="101"/>
      <c r="O196" s="96" t="s">
        <v>32</v>
      </c>
      <c r="P196" s="94"/>
      <c r="Q196" s="102" t="s">
        <v>27</v>
      </c>
      <c r="R196" s="87"/>
      <c r="S196" s="97"/>
      <c r="T196" s="97"/>
      <c r="U196" s="103" t="s">
        <v>4</v>
      </c>
      <c r="V196" s="70"/>
    </row>
    <row r="197" spans="1:22" ht="23.25">
      <c r="A197" s="70"/>
      <c r="B197" s="104" t="s">
        <v>17</v>
      </c>
      <c r="C197" s="104" t="s">
        <v>18</v>
      </c>
      <c r="D197" s="104" t="s">
        <v>19</v>
      </c>
      <c r="E197" s="104" t="s">
        <v>20</v>
      </c>
      <c r="F197" s="105" t="s">
        <v>21</v>
      </c>
      <c r="G197" s="104" t="s">
        <v>5</v>
      </c>
      <c r="H197" s="97"/>
      <c r="I197" s="70"/>
      <c r="J197" s="89"/>
      <c r="K197" s="95" t="s">
        <v>30</v>
      </c>
      <c r="L197" s="105" t="s">
        <v>6</v>
      </c>
      <c r="M197" s="105" t="s">
        <v>7</v>
      </c>
      <c r="N197" s="105" t="s">
        <v>8</v>
      </c>
      <c r="O197" s="95" t="s">
        <v>9</v>
      </c>
      <c r="P197" s="106" t="s">
        <v>9</v>
      </c>
      <c r="Q197" s="107" t="s">
        <v>12</v>
      </c>
      <c r="R197" s="107" t="s">
        <v>25</v>
      </c>
      <c r="S197" s="108" t="s">
        <v>6</v>
      </c>
      <c r="T197" s="104" t="s">
        <v>10</v>
      </c>
      <c r="U197" s="103" t="s">
        <v>11</v>
      </c>
      <c r="V197" s="70"/>
    </row>
    <row r="198" spans="1:22" ht="23.25">
      <c r="A198" s="70"/>
      <c r="B198" s="109"/>
      <c r="C198" s="109"/>
      <c r="D198" s="109"/>
      <c r="E198" s="109"/>
      <c r="F198" s="110"/>
      <c r="G198" s="109"/>
      <c r="H198" s="109"/>
      <c r="I198" s="111"/>
      <c r="J198" s="112"/>
      <c r="K198" s="113"/>
      <c r="L198" s="114"/>
      <c r="M198" s="114"/>
      <c r="N198" s="114"/>
      <c r="O198" s="113" t="s">
        <v>12</v>
      </c>
      <c r="P198" s="115" t="s">
        <v>13</v>
      </c>
      <c r="Q198" s="116" t="s">
        <v>33</v>
      </c>
      <c r="R198" s="116" t="s">
        <v>34</v>
      </c>
      <c r="S198" s="111"/>
      <c r="T198" s="109"/>
      <c r="U198" s="114" t="s">
        <v>14</v>
      </c>
      <c r="V198" s="70"/>
    </row>
    <row r="199" spans="1:22" ht="23.25">
      <c r="A199" s="70"/>
      <c r="B199" s="117"/>
      <c r="C199" s="117"/>
      <c r="D199" s="117"/>
      <c r="E199" s="117"/>
      <c r="F199" s="118"/>
      <c r="G199" s="117"/>
      <c r="H199" s="119"/>
      <c r="I199" s="120"/>
      <c r="J199" s="121"/>
      <c r="K199" s="122"/>
      <c r="L199" s="123"/>
      <c r="M199" s="123"/>
      <c r="N199" s="123"/>
      <c r="O199" s="124"/>
      <c r="P199" s="125"/>
      <c r="Q199" s="126"/>
      <c r="R199" s="126"/>
      <c r="S199" s="127"/>
      <c r="T199" s="128"/>
      <c r="U199" s="128"/>
      <c r="V199" s="70"/>
    </row>
    <row r="200" spans="1:22" ht="23.25">
      <c r="A200" s="70"/>
      <c r="B200" s="118" t="s">
        <v>53</v>
      </c>
      <c r="C200" s="118" t="s">
        <v>47</v>
      </c>
      <c r="D200" s="118" t="s">
        <v>41</v>
      </c>
      <c r="E200" s="118"/>
      <c r="F200" s="118" t="s">
        <v>86</v>
      </c>
      <c r="G200" s="118"/>
      <c r="H200" s="119"/>
      <c r="I200" s="120"/>
      <c r="J200" s="121"/>
      <c r="K200" s="122"/>
      <c r="L200" s="123"/>
      <c r="M200" s="123"/>
      <c r="N200" s="123"/>
      <c r="O200" s="124"/>
      <c r="P200" s="125"/>
      <c r="Q200" s="126"/>
      <c r="R200" s="124"/>
      <c r="S200" s="128"/>
      <c r="T200" s="128"/>
      <c r="U200" s="128"/>
      <c r="V200" s="70"/>
    </row>
    <row r="201" spans="1:22" ht="23.25">
      <c r="A201" s="70"/>
      <c r="B201" s="118"/>
      <c r="C201" s="118"/>
      <c r="D201" s="118"/>
      <c r="E201" s="118"/>
      <c r="F201" s="118"/>
      <c r="G201" s="118"/>
      <c r="H201" s="119"/>
      <c r="I201" s="120" t="s">
        <v>133</v>
      </c>
      <c r="J201" s="121"/>
      <c r="K201" s="122"/>
      <c r="L201" s="123"/>
      <c r="M201" s="123"/>
      <c r="N201" s="123"/>
      <c r="O201" s="124"/>
      <c r="P201" s="125"/>
      <c r="Q201" s="126"/>
      <c r="R201" s="124"/>
      <c r="S201" s="128"/>
      <c r="T201" s="128"/>
      <c r="U201" s="128"/>
      <c r="V201" s="70"/>
    </row>
    <row r="202" spans="1:22" ht="23.25">
      <c r="A202" s="70"/>
      <c r="B202" s="118"/>
      <c r="C202" s="130"/>
      <c r="D202" s="130"/>
      <c r="E202" s="130"/>
      <c r="F202" s="130"/>
      <c r="G202" s="130"/>
      <c r="H202" s="120"/>
      <c r="I202" s="120" t="s">
        <v>198</v>
      </c>
      <c r="J202" s="121"/>
      <c r="K202" s="122" t="s">
        <v>79</v>
      </c>
      <c r="L202" s="123">
        <v>1</v>
      </c>
      <c r="M202" s="89">
        <f>L202</f>
        <v>1</v>
      </c>
      <c r="N202" s="89">
        <v>3</v>
      </c>
      <c r="O202" s="124">
        <f>(N202/L202)*100</f>
        <v>300</v>
      </c>
      <c r="P202" s="125">
        <f>(N202/M202)*100</f>
        <v>300</v>
      </c>
      <c r="Q202" s="126">
        <v>14</v>
      </c>
      <c r="R202" s="124">
        <v>1.2</v>
      </c>
      <c r="S202" s="128"/>
      <c r="T202" s="128"/>
      <c r="U202" s="128"/>
      <c r="V202" s="70"/>
    </row>
    <row r="203" spans="1:22" ht="23.25">
      <c r="A203" s="70"/>
      <c r="B203" s="118"/>
      <c r="C203" s="118"/>
      <c r="D203" s="118"/>
      <c r="E203" s="118"/>
      <c r="F203" s="118"/>
      <c r="G203" s="118"/>
      <c r="H203" s="119"/>
      <c r="I203" s="120" t="s">
        <v>133</v>
      </c>
      <c r="J203" s="121"/>
      <c r="K203" s="122"/>
      <c r="L203" s="123"/>
      <c r="M203" s="123"/>
      <c r="N203" s="123"/>
      <c r="O203" s="124"/>
      <c r="P203" s="125"/>
      <c r="Q203" s="126"/>
      <c r="R203" s="124"/>
      <c r="S203" s="128"/>
      <c r="T203" s="128"/>
      <c r="U203" s="128"/>
      <c r="V203" s="70"/>
    </row>
    <row r="204" spans="1:22" ht="23.25">
      <c r="A204" s="70"/>
      <c r="B204" s="118"/>
      <c r="C204" s="118"/>
      <c r="D204" s="118"/>
      <c r="E204" s="118"/>
      <c r="F204" s="118"/>
      <c r="G204" s="118"/>
      <c r="H204" s="119"/>
      <c r="I204" s="120" t="s">
        <v>198</v>
      </c>
      <c r="J204" s="121"/>
      <c r="K204" s="122" t="s">
        <v>79</v>
      </c>
      <c r="L204" s="123">
        <v>4</v>
      </c>
      <c r="M204" s="89">
        <f>L204</f>
        <v>4</v>
      </c>
      <c r="N204" s="89"/>
      <c r="O204" s="124">
        <f>(N204/L204)*100</f>
        <v>0</v>
      </c>
      <c r="P204" s="125">
        <f>(N204/M204)*100</f>
        <v>0</v>
      </c>
      <c r="Q204" s="126">
        <v>4</v>
      </c>
      <c r="R204" s="124"/>
      <c r="S204" s="128"/>
      <c r="T204" s="128"/>
      <c r="U204" s="128"/>
      <c r="V204" s="70"/>
    </row>
    <row r="205" spans="1:22" ht="23.25">
      <c r="A205" s="70"/>
      <c r="B205" s="118"/>
      <c r="C205" s="118"/>
      <c r="D205" s="118"/>
      <c r="E205" s="118"/>
      <c r="F205" s="118"/>
      <c r="G205" s="118"/>
      <c r="H205" s="119"/>
      <c r="I205" s="120" t="s">
        <v>180</v>
      </c>
      <c r="J205" s="121"/>
      <c r="K205" s="122" t="s">
        <v>79</v>
      </c>
      <c r="L205" s="123">
        <v>287</v>
      </c>
      <c r="M205" s="123">
        <v>287</v>
      </c>
      <c r="N205" s="123">
        <v>193</v>
      </c>
      <c r="O205" s="124">
        <f>(N205/L205)*100</f>
        <v>67.24738675958189</v>
      </c>
      <c r="P205" s="125">
        <f>(N205/M205)*100</f>
        <v>67.24738675958189</v>
      </c>
      <c r="Q205" s="126">
        <v>32</v>
      </c>
      <c r="R205" s="124">
        <v>30.4</v>
      </c>
      <c r="S205" s="128"/>
      <c r="T205" s="128"/>
      <c r="U205" s="128"/>
      <c r="V205" s="70"/>
    </row>
    <row r="206" spans="1:22" ht="23.25">
      <c r="A206" s="70"/>
      <c r="B206" s="118"/>
      <c r="C206" s="130"/>
      <c r="D206" s="130"/>
      <c r="E206" s="130"/>
      <c r="F206" s="130"/>
      <c r="G206" s="130"/>
      <c r="H206" s="120"/>
      <c r="I206" s="120"/>
      <c r="J206" s="121"/>
      <c r="K206" s="122"/>
      <c r="L206" s="123"/>
      <c r="M206" s="123"/>
      <c r="N206" s="123"/>
      <c r="O206" s="124"/>
      <c r="P206" s="125"/>
      <c r="Q206" s="126"/>
      <c r="R206" s="124"/>
      <c r="S206" s="128"/>
      <c r="T206" s="128"/>
      <c r="U206" s="128"/>
      <c r="V206" s="70"/>
    </row>
    <row r="207" spans="1:22" ht="23.25">
      <c r="A207" s="70"/>
      <c r="B207" s="118"/>
      <c r="C207" s="130"/>
      <c r="D207" s="130"/>
      <c r="E207" s="130"/>
      <c r="F207" s="130"/>
      <c r="G207" s="130"/>
      <c r="H207" s="120"/>
      <c r="I207" s="120" t="s">
        <v>181</v>
      </c>
      <c r="J207" s="121"/>
      <c r="K207" s="122" t="s">
        <v>220</v>
      </c>
      <c r="L207" s="123"/>
      <c r="M207" s="123"/>
      <c r="N207" s="123"/>
      <c r="O207" s="124"/>
      <c r="P207" s="125"/>
      <c r="Q207" s="126"/>
      <c r="R207" s="124"/>
      <c r="S207" s="128"/>
      <c r="T207" s="128"/>
      <c r="U207" s="128"/>
      <c r="V207" s="70"/>
    </row>
    <row r="208" spans="1:22" ht="23.25">
      <c r="A208" s="70"/>
      <c r="B208" s="118"/>
      <c r="C208" s="118"/>
      <c r="D208" s="118"/>
      <c r="E208" s="118"/>
      <c r="F208" s="118"/>
      <c r="G208" s="118"/>
      <c r="H208" s="119"/>
      <c r="I208" s="120"/>
      <c r="J208" s="121"/>
      <c r="K208" s="122" t="s">
        <v>141</v>
      </c>
      <c r="L208" s="146">
        <v>1304.2</v>
      </c>
      <c r="M208" s="146">
        <f>L208</f>
        <v>1304.2</v>
      </c>
      <c r="N208" s="146">
        <v>1353.6</v>
      </c>
      <c r="O208" s="124">
        <f>(N208/L208)*100</f>
        <v>103.78776261309615</v>
      </c>
      <c r="P208" s="125">
        <f>(N208/M208)*100</f>
        <v>103.78776261309615</v>
      </c>
      <c r="Q208" s="126"/>
      <c r="R208" s="124"/>
      <c r="S208" s="145"/>
      <c r="T208" s="129"/>
      <c r="U208" s="129"/>
      <c r="V208" s="70"/>
    </row>
    <row r="209" spans="1:22" ht="23.25">
      <c r="A209" s="70"/>
      <c r="B209" s="118"/>
      <c r="C209" s="130"/>
      <c r="D209" s="130"/>
      <c r="E209" s="130"/>
      <c r="F209" s="130"/>
      <c r="G209" s="130"/>
      <c r="H209" s="120"/>
      <c r="I209" s="120" t="s">
        <v>182</v>
      </c>
      <c r="J209" s="121"/>
      <c r="K209" s="122" t="s">
        <v>80</v>
      </c>
      <c r="L209" s="147"/>
      <c r="M209" s="147"/>
      <c r="N209" s="123"/>
      <c r="O209" s="124"/>
      <c r="P209" s="125"/>
      <c r="Q209" s="126"/>
      <c r="R209" s="124"/>
      <c r="S209" s="145"/>
      <c r="T209" s="129"/>
      <c r="U209" s="129"/>
      <c r="V209" s="70"/>
    </row>
    <row r="210" spans="1:22" ht="23.25">
      <c r="A210" s="70"/>
      <c r="B210" s="118"/>
      <c r="C210" s="118"/>
      <c r="D210" s="118"/>
      <c r="E210" s="118"/>
      <c r="F210" s="118"/>
      <c r="G210" s="130"/>
      <c r="H210" s="120"/>
      <c r="I210" s="120"/>
      <c r="J210" s="121"/>
      <c r="K210" s="122" t="s">
        <v>141</v>
      </c>
      <c r="L210" s="146">
        <v>294.4</v>
      </c>
      <c r="M210" s="146">
        <f>L210</f>
        <v>294.4</v>
      </c>
      <c r="N210" s="146">
        <v>5.6</v>
      </c>
      <c r="O210" s="124">
        <f>(N210/L210)*100</f>
        <v>1.9021739130434785</v>
      </c>
      <c r="P210" s="125">
        <f>(N210/M210)*100</f>
        <v>1.9021739130434785</v>
      </c>
      <c r="Q210" s="126"/>
      <c r="R210" s="124"/>
      <c r="S210" s="128"/>
      <c r="T210" s="128"/>
      <c r="U210" s="128"/>
      <c r="V210" s="70"/>
    </row>
    <row r="211" spans="1:22" ht="23.25">
      <c r="A211" s="70"/>
      <c r="B211" s="118"/>
      <c r="C211" s="118"/>
      <c r="D211" s="118"/>
      <c r="E211" s="118"/>
      <c r="F211" s="118"/>
      <c r="G211" s="118"/>
      <c r="H211" s="119"/>
      <c r="I211" s="120"/>
      <c r="J211" s="121"/>
      <c r="K211" s="122"/>
      <c r="L211" s="89"/>
      <c r="M211" s="89"/>
      <c r="N211" s="89"/>
      <c r="O211" s="124"/>
      <c r="P211" s="125"/>
      <c r="Q211" s="126"/>
      <c r="R211" s="124"/>
      <c r="S211" s="145"/>
      <c r="T211" s="129"/>
      <c r="U211" s="129"/>
      <c r="V211" s="70"/>
    </row>
    <row r="212" spans="1:22" ht="23.25">
      <c r="A212" s="70"/>
      <c r="B212" s="118"/>
      <c r="C212" s="118"/>
      <c r="D212" s="118"/>
      <c r="E212" s="118"/>
      <c r="F212" s="118"/>
      <c r="G212" s="118"/>
      <c r="H212" s="119"/>
      <c r="I212" s="120" t="s">
        <v>88</v>
      </c>
      <c r="J212" s="121"/>
      <c r="K212" s="122"/>
      <c r="L212" s="123"/>
      <c r="M212" s="123"/>
      <c r="N212" s="123"/>
      <c r="O212" s="124"/>
      <c r="P212" s="125"/>
      <c r="Q212" s="126"/>
      <c r="R212" s="124"/>
      <c r="S212" s="128"/>
      <c r="T212" s="128"/>
      <c r="U212" s="128"/>
      <c r="V212" s="70"/>
    </row>
    <row r="213" spans="1:22" ht="23.25">
      <c r="A213" s="70"/>
      <c r="B213" s="118"/>
      <c r="C213" s="130"/>
      <c r="D213" s="130"/>
      <c r="E213" s="130"/>
      <c r="F213" s="130"/>
      <c r="G213" s="130"/>
      <c r="H213" s="120"/>
      <c r="I213" s="120" t="s">
        <v>183</v>
      </c>
      <c r="J213" s="121"/>
      <c r="K213" s="122" t="s">
        <v>89</v>
      </c>
      <c r="L213" s="89">
        <v>1</v>
      </c>
      <c r="M213" s="89">
        <v>1</v>
      </c>
      <c r="N213" s="89"/>
      <c r="O213" s="124">
        <f>(N213/L213)*100</f>
        <v>0</v>
      </c>
      <c r="P213" s="125"/>
      <c r="Q213" s="126">
        <v>1</v>
      </c>
      <c r="R213" s="124"/>
      <c r="S213" s="145"/>
      <c r="T213" s="129"/>
      <c r="U213" s="129"/>
      <c r="V213" s="70"/>
    </row>
    <row r="214" spans="1:22" ht="23.25">
      <c r="A214" s="70"/>
      <c r="B214" s="118"/>
      <c r="C214" s="118"/>
      <c r="D214" s="118"/>
      <c r="E214" s="118"/>
      <c r="F214" s="118"/>
      <c r="G214" s="118"/>
      <c r="H214" s="119"/>
      <c r="I214" s="120" t="s">
        <v>184</v>
      </c>
      <c r="J214" s="121"/>
      <c r="K214" s="122" t="s">
        <v>89</v>
      </c>
      <c r="L214" s="123">
        <v>1</v>
      </c>
      <c r="M214" s="89">
        <f>L214</f>
        <v>1</v>
      </c>
      <c r="N214" s="89">
        <v>1</v>
      </c>
      <c r="O214" s="124">
        <f>(N214/L214)*100</f>
        <v>100</v>
      </c>
      <c r="P214" s="125">
        <f>(N214/M214)*100</f>
        <v>100</v>
      </c>
      <c r="Q214" s="126">
        <v>12</v>
      </c>
      <c r="R214" s="124">
        <v>21</v>
      </c>
      <c r="S214" s="128"/>
      <c r="T214" s="128"/>
      <c r="U214" s="129"/>
      <c r="V214" s="70"/>
    </row>
    <row r="215" spans="1:22" ht="23.25">
      <c r="A215" s="70"/>
      <c r="B215" s="118"/>
      <c r="C215" s="118"/>
      <c r="D215" s="118"/>
      <c r="E215" s="118"/>
      <c r="F215" s="118"/>
      <c r="G215" s="118"/>
      <c r="H215" s="120"/>
      <c r="I215" s="120" t="s">
        <v>184</v>
      </c>
      <c r="J215" s="121"/>
      <c r="K215" s="122" t="s">
        <v>89</v>
      </c>
      <c r="L215" s="123">
        <v>1</v>
      </c>
      <c r="M215" s="89">
        <v>1</v>
      </c>
      <c r="N215" s="89"/>
      <c r="O215" s="124">
        <f>(N215/L215)*100</f>
        <v>0</v>
      </c>
      <c r="P215" s="125"/>
      <c r="Q215" s="126">
        <v>2</v>
      </c>
      <c r="R215" s="124"/>
      <c r="S215" s="128"/>
      <c r="T215" s="128"/>
      <c r="U215" s="128"/>
      <c r="V215" s="70"/>
    </row>
    <row r="216" spans="1:22" ht="23.25">
      <c r="A216" s="70"/>
      <c r="B216" s="118"/>
      <c r="C216" s="118"/>
      <c r="D216" s="118"/>
      <c r="E216" s="118"/>
      <c r="F216" s="118"/>
      <c r="G216" s="118"/>
      <c r="H216" s="119"/>
      <c r="I216" s="120" t="s">
        <v>185</v>
      </c>
      <c r="J216" s="121"/>
      <c r="K216" s="122" t="s">
        <v>79</v>
      </c>
      <c r="L216" s="123">
        <v>55</v>
      </c>
      <c r="M216" s="89">
        <v>48</v>
      </c>
      <c r="N216" s="89">
        <v>41</v>
      </c>
      <c r="O216" s="124">
        <f>(N216/L216)*100</f>
        <v>74.54545454545455</v>
      </c>
      <c r="P216" s="125">
        <f>(N216/M216)*100</f>
        <v>85.41666666666666</v>
      </c>
      <c r="Q216" s="126">
        <v>47</v>
      </c>
      <c r="R216" s="124">
        <v>38.1</v>
      </c>
      <c r="S216" s="128"/>
      <c r="T216" s="128"/>
      <c r="U216" s="128"/>
      <c r="V216" s="70"/>
    </row>
    <row r="217" spans="1:22" ht="23.25">
      <c r="A217" s="70"/>
      <c r="B217" s="118"/>
      <c r="C217" s="130"/>
      <c r="D217" s="130"/>
      <c r="E217" s="130"/>
      <c r="F217" s="130"/>
      <c r="G217" s="130"/>
      <c r="H217" s="120"/>
      <c r="I217" s="120"/>
      <c r="J217" s="121"/>
      <c r="K217" s="122"/>
      <c r="L217" s="89"/>
      <c r="M217" s="89"/>
      <c r="N217" s="89"/>
      <c r="O217" s="124"/>
      <c r="P217" s="125"/>
      <c r="Q217" s="126"/>
      <c r="R217" s="124"/>
      <c r="S217" s="145"/>
      <c r="T217" s="129"/>
      <c r="U217" s="128"/>
      <c r="V217" s="70"/>
    </row>
    <row r="218" spans="1:22" ht="23.25">
      <c r="A218" s="70"/>
      <c r="B218" s="118"/>
      <c r="C218" s="118"/>
      <c r="D218" s="118"/>
      <c r="E218" s="118"/>
      <c r="F218" s="118"/>
      <c r="G218" s="118"/>
      <c r="H218" s="119"/>
      <c r="I218" s="120" t="s">
        <v>186</v>
      </c>
      <c r="J218" s="121"/>
      <c r="K218" s="122" t="s">
        <v>220</v>
      </c>
      <c r="L218" s="123"/>
      <c r="M218" s="123"/>
      <c r="N218" s="123"/>
      <c r="O218" s="124"/>
      <c r="P218" s="125"/>
      <c r="Q218" s="126"/>
      <c r="R218" s="124"/>
      <c r="S218" s="128"/>
      <c r="T218" s="128"/>
      <c r="U218" s="129"/>
      <c r="V218" s="70"/>
    </row>
    <row r="219" spans="1:22" ht="23.25">
      <c r="A219" s="70"/>
      <c r="B219" s="118"/>
      <c r="C219" s="118"/>
      <c r="D219" s="118"/>
      <c r="E219" s="118"/>
      <c r="F219" s="118"/>
      <c r="G219" s="118"/>
      <c r="H219" s="119"/>
      <c r="I219" s="120"/>
      <c r="J219" s="121"/>
      <c r="K219" s="122" t="s">
        <v>141</v>
      </c>
      <c r="L219" s="146">
        <v>226.4</v>
      </c>
      <c r="M219" s="146">
        <f>L219</f>
        <v>226.4</v>
      </c>
      <c r="N219" s="146">
        <v>195.9</v>
      </c>
      <c r="O219" s="124">
        <f>(N219/L219)*100</f>
        <v>86.52826855123675</v>
      </c>
      <c r="P219" s="125">
        <f>(N219/M219)*100</f>
        <v>86.52826855123675</v>
      </c>
      <c r="Q219" s="126"/>
      <c r="R219" s="124"/>
      <c r="S219" s="145"/>
      <c r="T219" s="129"/>
      <c r="U219" s="128"/>
      <c r="V219" s="70"/>
    </row>
    <row r="220" spans="1:22" ht="23.25">
      <c r="A220" s="70"/>
      <c r="B220" s="118"/>
      <c r="C220" s="130"/>
      <c r="D220" s="130"/>
      <c r="E220" s="130"/>
      <c r="F220" s="130"/>
      <c r="G220" s="130"/>
      <c r="H220" s="120"/>
      <c r="I220" s="120" t="s">
        <v>187</v>
      </c>
      <c r="J220" s="121"/>
      <c r="K220" s="122" t="s">
        <v>221</v>
      </c>
      <c r="L220" s="147"/>
      <c r="M220" s="147"/>
      <c r="N220" s="89">
        <f>M220</f>
        <v>0</v>
      </c>
      <c r="O220" s="124"/>
      <c r="P220" s="125"/>
      <c r="Q220" s="126"/>
      <c r="R220" s="124"/>
      <c r="S220" s="128"/>
      <c r="T220" s="128"/>
      <c r="U220" s="129"/>
      <c r="V220" s="70"/>
    </row>
    <row r="221" spans="1:22" ht="23.25">
      <c r="A221" s="70"/>
      <c r="B221" s="118"/>
      <c r="C221" s="130"/>
      <c r="D221" s="130"/>
      <c r="E221" s="130"/>
      <c r="F221" s="130"/>
      <c r="G221" s="130"/>
      <c r="H221" s="120"/>
      <c r="I221" s="120"/>
      <c r="J221" s="121"/>
      <c r="K221" s="122" t="s">
        <v>142</v>
      </c>
      <c r="L221" s="146">
        <v>3157</v>
      </c>
      <c r="M221" s="146">
        <f>L221</f>
        <v>3157</v>
      </c>
      <c r="N221" s="146">
        <v>2898.2</v>
      </c>
      <c r="O221" s="124">
        <f>(N221/L221)*100</f>
        <v>91.80234399746594</v>
      </c>
      <c r="P221" s="125">
        <f>(N221/M221)*100</f>
        <v>91.80234399746594</v>
      </c>
      <c r="Q221" s="126"/>
      <c r="R221" s="124"/>
      <c r="S221" s="145"/>
      <c r="T221" s="129"/>
      <c r="U221" s="128"/>
      <c r="V221" s="70"/>
    </row>
    <row r="222" spans="1:22" ht="23.25">
      <c r="A222" s="70"/>
      <c r="B222" s="118"/>
      <c r="C222" s="118"/>
      <c r="D222" s="118"/>
      <c r="E222" s="118"/>
      <c r="F222" s="118"/>
      <c r="G222" s="118"/>
      <c r="H222" s="119"/>
      <c r="I222" s="120" t="s">
        <v>90</v>
      </c>
      <c r="J222" s="121"/>
      <c r="K222" s="122" t="s">
        <v>220</v>
      </c>
      <c r="L222" s="147"/>
      <c r="M222" s="147"/>
      <c r="N222" s="123"/>
      <c r="O222" s="124"/>
      <c r="P222" s="125"/>
      <c r="Q222" s="126"/>
      <c r="R222" s="124"/>
      <c r="S222" s="128"/>
      <c r="T222" s="128"/>
      <c r="U222" s="129"/>
      <c r="V222" s="70"/>
    </row>
    <row r="223" spans="1:22" ht="23.25">
      <c r="A223" s="70"/>
      <c r="B223" s="118"/>
      <c r="C223" s="118"/>
      <c r="D223" s="118"/>
      <c r="E223" s="118"/>
      <c r="F223" s="118"/>
      <c r="G223" s="118"/>
      <c r="H223" s="119"/>
      <c r="I223" s="120" t="s">
        <v>188</v>
      </c>
      <c r="J223" s="121"/>
      <c r="K223" s="122" t="s">
        <v>141</v>
      </c>
      <c r="L223" s="147">
        <v>110.2</v>
      </c>
      <c r="M223" s="146">
        <f>L223</f>
        <v>110.2</v>
      </c>
      <c r="N223" s="146">
        <v>87.6</v>
      </c>
      <c r="O223" s="124">
        <f>(N223/L223)*100</f>
        <v>79.49183303085299</v>
      </c>
      <c r="P223" s="125">
        <f>(N223/M223)*100</f>
        <v>79.49183303085299</v>
      </c>
      <c r="Q223" s="126"/>
      <c r="R223" s="124"/>
      <c r="S223" s="128"/>
      <c r="T223" s="128"/>
      <c r="U223" s="128"/>
      <c r="V223" s="70"/>
    </row>
    <row r="224" spans="1:22" ht="23.25">
      <c r="A224" s="70"/>
      <c r="B224" s="118"/>
      <c r="C224" s="118"/>
      <c r="D224" s="118"/>
      <c r="E224" s="118"/>
      <c r="F224" s="118"/>
      <c r="G224" s="118"/>
      <c r="H224" s="119"/>
      <c r="I224" s="120"/>
      <c r="J224" s="121"/>
      <c r="K224" s="122"/>
      <c r="L224" s="123"/>
      <c r="M224" s="123"/>
      <c r="N224" s="123"/>
      <c r="O224" s="124"/>
      <c r="P224" s="125"/>
      <c r="Q224" s="126"/>
      <c r="R224" s="124"/>
      <c r="S224" s="128"/>
      <c r="T224" s="128"/>
      <c r="U224" s="128"/>
      <c r="V224" s="70"/>
    </row>
    <row r="225" spans="1:22" ht="23.25">
      <c r="A225" s="70"/>
      <c r="B225" s="118"/>
      <c r="C225" s="118"/>
      <c r="D225" s="118"/>
      <c r="E225" s="118"/>
      <c r="F225" s="118"/>
      <c r="G225" s="118"/>
      <c r="H225" s="119"/>
      <c r="I225" s="120" t="s">
        <v>91</v>
      </c>
      <c r="J225" s="121"/>
      <c r="K225" s="122"/>
      <c r="L225" s="123"/>
      <c r="M225" s="123"/>
      <c r="N225" s="123"/>
      <c r="O225" s="124"/>
      <c r="P225" s="125"/>
      <c r="Q225" s="126"/>
      <c r="R225" s="124"/>
      <c r="S225" s="128"/>
      <c r="T225" s="128"/>
      <c r="U225" s="128"/>
      <c r="V225" s="70"/>
    </row>
    <row r="226" spans="1:22" ht="23.25">
      <c r="A226" s="70"/>
      <c r="B226" s="118"/>
      <c r="C226" s="118"/>
      <c r="D226" s="118"/>
      <c r="E226" s="118"/>
      <c r="F226" s="118"/>
      <c r="G226" s="118"/>
      <c r="H226" s="119"/>
      <c r="I226" s="120" t="s">
        <v>189</v>
      </c>
      <c r="J226" s="121"/>
      <c r="K226" s="122" t="s">
        <v>77</v>
      </c>
      <c r="L226" s="123">
        <v>2</v>
      </c>
      <c r="M226" s="89">
        <f>L226</f>
        <v>2</v>
      </c>
      <c r="N226" s="89">
        <v>2</v>
      </c>
      <c r="O226" s="124">
        <f>(N226/L226)*100</f>
        <v>100</v>
      </c>
      <c r="P226" s="125">
        <f>(N226/M226)*100</f>
        <v>100</v>
      </c>
      <c r="Q226" s="126">
        <v>25</v>
      </c>
      <c r="R226" s="124">
        <v>23</v>
      </c>
      <c r="S226" s="128"/>
      <c r="T226" s="128"/>
      <c r="U226" s="128"/>
      <c r="V226" s="70"/>
    </row>
    <row r="227" spans="1:22" ht="23.25">
      <c r="A227" s="70"/>
      <c r="B227" s="118"/>
      <c r="C227" s="118"/>
      <c r="D227" s="118"/>
      <c r="E227" s="118"/>
      <c r="F227" s="118"/>
      <c r="G227" s="118"/>
      <c r="H227" s="119"/>
      <c r="I227" s="120" t="s">
        <v>190</v>
      </c>
      <c r="J227" s="121"/>
      <c r="K227" s="122" t="s">
        <v>79</v>
      </c>
      <c r="L227" s="123">
        <v>122</v>
      </c>
      <c r="M227" s="89">
        <f>L227</f>
        <v>122</v>
      </c>
      <c r="N227" s="89">
        <v>71</v>
      </c>
      <c r="O227" s="124">
        <f>(N227/L227)*100</f>
        <v>58.19672131147541</v>
      </c>
      <c r="P227" s="125">
        <f>(N227/M227)*100</f>
        <v>58.19672131147541</v>
      </c>
      <c r="Q227" s="126">
        <v>60</v>
      </c>
      <c r="R227" s="124">
        <v>47.7</v>
      </c>
      <c r="S227" s="128"/>
      <c r="T227" s="128"/>
      <c r="U227" s="128"/>
      <c r="V227" s="70"/>
    </row>
    <row r="228" spans="1:22" ht="23.25">
      <c r="A228" s="70"/>
      <c r="B228" s="131"/>
      <c r="C228" s="131"/>
      <c r="D228" s="131"/>
      <c r="E228" s="131"/>
      <c r="F228" s="131"/>
      <c r="G228" s="131"/>
      <c r="H228" s="132"/>
      <c r="I228" s="133"/>
      <c r="J228" s="135"/>
      <c r="K228" s="136"/>
      <c r="L228" s="136"/>
      <c r="M228" s="136"/>
      <c r="N228" s="137"/>
      <c r="O228" s="138"/>
      <c r="P228" s="139"/>
      <c r="Q228" s="137"/>
      <c r="R228" s="141"/>
      <c r="S228" s="141"/>
      <c r="T228" s="141"/>
      <c r="U228" s="141"/>
      <c r="V228" s="70"/>
    </row>
    <row r="229" spans="1:22" ht="23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143"/>
      <c r="Q229" s="143"/>
      <c r="R229" s="143"/>
      <c r="S229" s="143"/>
      <c r="T229" s="143"/>
      <c r="U229" s="143"/>
      <c r="V229" s="70"/>
    </row>
    <row r="230" spans="1:22" ht="23.25">
      <c r="A230" s="70"/>
      <c r="B230" s="70" t="s">
        <v>250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143"/>
      <c r="Q230" s="143"/>
      <c r="R230" s="143"/>
      <c r="S230" s="143"/>
      <c r="T230" s="143"/>
      <c r="U230" s="144" t="s">
        <v>131</v>
      </c>
      <c r="V230" s="70"/>
    </row>
    <row r="231" spans="1:22" ht="23.25">
      <c r="A231" s="70"/>
      <c r="B231" s="77"/>
      <c r="C231" s="78"/>
      <c r="D231" s="78"/>
      <c r="E231" s="78"/>
      <c r="F231" s="78"/>
      <c r="G231" s="79"/>
      <c r="H231" s="80"/>
      <c r="I231" s="80"/>
      <c r="J231" s="81"/>
      <c r="K231" s="82" t="s">
        <v>36</v>
      </c>
      <c r="L231" s="83"/>
      <c r="M231" s="83"/>
      <c r="N231" s="83"/>
      <c r="O231" s="83"/>
      <c r="P231" s="83"/>
      <c r="Q231" s="83"/>
      <c r="R231" s="84"/>
      <c r="S231" s="85"/>
      <c r="T231" s="78"/>
      <c r="U231" s="79"/>
      <c r="V231" s="70"/>
    </row>
    <row r="232" spans="1:22" ht="23.25">
      <c r="A232" s="70"/>
      <c r="B232" s="86"/>
      <c r="C232" s="87"/>
      <c r="D232" s="87"/>
      <c r="E232" s="87"/>
      <c r="F232" s="87"/>
      <c r="G232" s="88"/>
      <c r="H232" s="70"/>
      <c r="I232" s="70"/>
      <c r="J232" s="89"/>
      <c r="K232" s="86"/>
      <c r="L232" s="86"/>
      <c r="M232" s="87"/>
      <c r="N232" s="90"/>
      <c r="O232" s="86" t="s">
        <v>23</v>
      </c>
      <c r="P232" s="88"/>
      <c r="Q232" s="87" t="s">
        <v>31</v>
      </c>
      <c r="R232" s="87"/>
      <c r="S232" s="91" t="s">
        <v>1</v>
      </c>
      <c r="T232" s="87"/>
      <c r="U232" s="88"/>
      <c r="V232" s="70"/>
    </row>
    <row r="233" spans="1:22" ht="23.25">
      <c r="A233" s="70"/>
      <c r="B233" s="92" t="s">
        <v>2</v>
      </c>
      <c r="C233" s="93"/>
      <c r="D233" s="93"/>
      <c r="E233" s="93"/>
      <c r="F233" s="93"/>
      <c r="G233" s="94"/>
      <c r="H233" s="70"/>
      <c r="I233" s="95" t="s">
        <v>3</v>
      </c>
      <c r="J233" s="89"/>
      <c r="K233" s="86" t="s">
        <v>28</v>
      </c>
      <c r="L233" s="86" t="s">
        <v>22</v>
      </c>
      <c r="M233" s="87"/>
      <c r="N233" s="90"/>
      <c r="O233" s="86" t="s">
        <v>24</v>
      </c>
      <c r="P233" s="88"/>
      <c r="Q233" s="87" t="s">
        <v>26</v>
      </c>
      <c r="R233" s="87"/>
      <c r="S233" s="96" t="s">
        <v>35</v>
      </c>
      <c r="T233" s="93"/>
      <c r="U233" s="94"/>
      <c r="V233" s="70"/>
    </row>
    <row r="234" spans="1:22" ht="23.25">
      <c r="A234" s="70"/>
      <c r="B234" s="97"/>
      <c r="C234" s="97"/>
      <c r="D234" s="97"/>
      <c r="E234" s="97"/>
      <c r="F234" s="98"/>
      <c r="G234" s="97"/>
      <c r="H234" s="97"/>
      <c r="I234" s="95"/>
      <c r="J234" s="89"/>
      <c r="K234" s="95" t="s">
        <v>29</v>
      </c>
      <c r="L234" s="99"/>
      <c r="M234" s="100"/>
      <c r="N234" s="101"/>
      <c r="O234" s="96" t="s">
        <v>32</v>
      </c>
      <c r="P234" s="94"/>
      <c r="Q234" s="102" t="s">
        <v>27</v>
      </c>
      <c r="R234" s="87"/>
      <c r="S234" s="97"/>
      <c r="T234" s="97"/>
      <c r="U234" s="103" t="s">
        <v>4</v>
      </c>
      <c r="V234" s="70"/>
    </row>
    <row r="235" spans="1:22" ht="23.25">
      <c r="A235" s="70"/>
      <c r="B235" s="104" t="s">
        <v>17</v>
      </c>
      <c r="C235" s="104" t="s">
        <v>18</v>
      </c>
      <c r="D235" s="104" t="s">
        <v>19</v>
      </c>
      <c r="E235" s="104" t="s">
        <v>20</v>
      </c>
      <c r="F235" s="105" t="s">
        <v>21</v>
      </c>
      <c r="G235" s="104" t="s">
        <v>5</v>
      </c>
      <c r="H235" s="97"/>
      <c r="I235" s="70"/>
      <c r="J235" s="89"/>
      <c r="K235" s="95" t="s">
        <v>30</v>
      </c>
      <c r="L235" s="105" t="s">
        <v>6</v>
      </c>
      <c r="M235" s="105" t="s">
        <v>7</v>
      </c>
      <c r="N235" s="105" t="s">
        <v>8</v>
      </c>
      <c r="O235" s="95" t="s">
        <v>9</v>
      </c>
      <c r="P235" s="106" t="s">
        <v>9</v>
      </c>
      <c r="Q235" s="107" t="s">
        <v>12</v>
      </c>
      <c r="R235" s="107" t="s">
        <v>25</v>
      </c>
      <c r="S235" s="108" t="s">
        <v>6</v>
      </c>
      <c r="T235" s="104" t="s">
        <v>10</v>
      </c>
      <c r="U235" s="103" t="s">
        <v>11</v>
      </c>
      <c r="V235" s="70"/>
    </row>
    <row r="236" spans="1:22" ht="23.25">
      <c r="A236" s="70"/>
      <c r="B236" s="109"/>
      <c r="C236" s="109"/>
      <c r="D236" s="109"/>
      <c r="E236" s="109"/>
      <c r="F236" s="110"/>
      <c r="G236" s="109"/>
      <c r="H236" s="109"/>
      <c r="I236" s="111"/>
      <c r="J236" s="112"/>
      <c r="K236" s="113"/>
      <c r="L236" s="114"/>
      <c r="M236" s="114"/>
      <c r="N236" s="114"/>
      <c r="O236" s="113" t="s">
        <v>12</v>
      </c>
      <c r="P236" s="115" t="s">
        <v>13</v>
      </c>
      <c r="Q236" s="116" t="s">
        <v>33</v>
      </c>
      <c r="R236" s="116" t="s">
        <v>34</v>
      </c>
      <c r="S236" s="111"/>
      <c r="T236" s="109"/>
      <c r="U236" s="114" t="s">
        <v>14</v>
      </c>
      <c r="V236" s="70"/>
    </row>
    <row r="237" spans="1:22" ht="23.25">
      <c r="A237" s="70"/>
      <c r="B237" s="117"/>
      <c r="C237" s="117"/>
      <c r="D237" s="117"/>
      <c r="E237" s="117"/>
      <c r="F237" s="118"/>
      <c r="G237" s="117"/>
      <c r="H237" s="119"/>
      <c r="I237" s="120"/>
      <c r="J237" s="121"/>
      <c r="K237" s="122"/>
      <c r="L237" s="123"/>
      <c r="M237" s="123"/>
      <c r="N237" s="123"/>
      <c r="O237" s="124"/>
      <c r="P237" s="125"/>
      <c r="Q237" s="126"/>
      <c r="R237" s="126"/>
      <c r="S237" s="127"/>
      <c r="T237" s="128"/>
      <c r="U237" s="128"/>
      <c r="V237" s="70"/>
    </row>
    <row r="238" spans="1:22" ht="23.25">
      <c r="A238" s="70"/>
      <c r="B238" s="118" t="s">
        <v>53</v>
      </c>
      <c r="C238" s="118" t="s">
        <v>47</v>
      </c>
      <c r="D238" s="118" t="s">
        <v>41</v>
      </c>
      <c r="E238" s="118"/>
      <c r="F238" s="118" t="s">
        <v>86</v>
      </c>
      <c r="G238" s="118"/>
      <c r="H238" s="119"/>
      <c r="I238" s="120"/>
      <c r="J238" s="121"/>
      <c r="K238" s="122"/>
      <c r="L238" s="147"/>
      <c r="M238" s="146"/>
      <c r="N238" s="89"/>
      <c r="O238" s="124"/>
      <c r="P238" s="125"/>
      <c r="Q238" s="126"/>
      <c r="R238" s="124"/>
      <c r="S238" s="128"/>
      <c r="T238" s="128"/>
      <c r="U238" s="128"/>
      <c r="V238" s="70"/>
    </row>
    <row r="239" spans="1:22" ht="23.25">
      <c r="A239" s="70"/>
      <c r="B239" s="118"/>
      <c r="C239" s="118"/>
      <c r="D239" s="118"/>
      <c r="E239" s="118"/>
      <c r="F239" s="118"/>
      <c r="G239" s="118"/>
      <c r="H239" s="119"/>
      <c r="I239" s="120" t="s">
        <v>191</v>
      </c>
      <c r="J239" s="121"/>
      <c r="K239" s="122" t="s">
        <v>222</v>
      </c>
      <c r="L239" s="147"/>
      <c r="M239" s="146"/>
      <c r="N239" s="89"/>
      <c r="O239" s="124"/>
      <c r="P239" s="125"/>
      <c r="Q239" s="126"/>
      <c r="R239" s="124"/>
      <c r="S239" s="128"/>
      <c r="T239" s="128"/>
      <c r="U239" s="128"/>
      <c r="V239" s="70"/>
    </row>
    <row r="240" spans="1:22" ht="23.25">
      <c r="A240" s="70"/>
      <c r="B240" s="118"/>
      <c r="C240" s="130"/>
      <c r="D240" s="130"/>
      <c r="E240" s="130"/>
      <c r="F240" s="130"/>
      <c r="G240" s="130"/>
      <c r="H240" s="120"/>
      <c r="I240" s="120"/>
      <c r="J240" s="121"/>
      <c r="K240" s="122" t="s">
        <v>141</v>
      </c>
      <c r="L240" s="147">
        <v>33.1</v>
      </c>
      <c r="M240" s="146">
        <f>L240</f>
        <v>33.1</v>
      </c>
      <c r="N240" s="146">
        <v>27.3</v>
      </c>
      <c r="O240" s="124">
        <f>(N240/L240)*100</f>
        <v>82.4773413897281</v>
      </c>
      <c r="P240" s="125">
        <f>(N240/M240)*100</f>
        <v>82.4773413897281</v>
      </c>
      <c r="Q240" s="126"/>
      <c r="R240" s="124"/>
      <c r="S240" s="128"/>
      <c r="T240" s="128"/>
      <c r="U240" s="128"/>
      <c r="V240" s="70"/>
    </row>
    <row r="241" spans="1:22" ht="23.25">
      <c r="A241" s="70"/>
      <c r="B241" s="118"/>
      <c r="C241" s="118"/>
      <c r="D241" s="118"/>
      <c r="E241" s="118"/>
      <c r="F241" s="118"/>
      <c r="G241" s="118"/>
      <c r="H241" s="119"/>
      <c r="I241" s="120"/>
      <c r="J241" s="121"/>
      <c r="K241" s="122"/>
      <c r="L241" s="123"/>
      <c r="M241" s="123"/>
      <c r="N241" s="123"/>
      <c r="O241" s="124"/>
      <c r="P241" s="125"/>
      <c r="Q241" s="126"/>
      <c r="R241" s="124"/>
      <c r="S241" s="128"/>
      <c r="T241" s="129"/>
      <c r="U241" s="128"/>
      <c r="V241" s="70"/>
    </row>
    <row r="242" spans="1:22" ht="23.25">
      <c r="A242" s="70"/>
      <c r="B242" s="118"/>
      <c r="C242" s="118"/>
      <c r="D242" s="118"/>
      <c r="E242" s="118"/>
      <c r="F242" s="118"/>
      <c r="G242" s="118" t="s">
        <v>60</v>
      </c>
      <c r="H242" s="119"/>
      <c r="I242" s="120" t="s">
        <v>192</v>
      </c>
      <c r="J242" s="121"/>
      <c r="K242" s="122"/>
      <c r="L242" s="123"/>
      <c r="M242" s="123"/>
      <c r="N242" s="123"/>
      <c r="O242" s="124"/>
      <c r="P242" s="125"/>
      <c r="Q242" s="126"/>
      <c r="R242" s="124"/>
      <c r="S242" s="128">
        <f>4015544.1+1269533.1+731233.2</f>
        <v>6016310.4</v>
      </c>
      <c r="T242" s="129">
        <f>2072574.6+1029386+410157.1</f>
        <v>3512117.7</v>
      </c>
      <c r="U242" s="128">
        <f>(T242/S242)*100</f>
        <v>58.37660403957881</v>
      </c>
      <c r="V242" s="70"/>
    </row>
    <row r="243" spans="1:22" ht="23.25">
      <c r="A243" s="70"/>
      <c r="B243" s="118"/>
      <c r="C243" s="118"/>
      <c r="D243" s="118"/>
      <c r="E243" s="118"/>
      <c r="F243" s="118"/>
      <c r="G243" s="118"/>
      <c r="H243" s="119"/>
      <c r="I243" s="120"/>
      <c r="J243" s="121"/>
      <c r="K243" s="122"/>
      <c r="L243" s="89"/>
      <c r="M243" s="89"/>
      <c r="N243" s="89"/>
      <c r="O243" s="124"/>
      <c r="P243" s="125"/>
      <c r="Q243" s="126"/>
      <c r="R243" s="124"/>
      <c r="S243" s="145"/>
      <c r="T243" s="128"/>
      <c r="U243" s="128"/>
      <c r="V243" s="70"/>
    </row>
    <row r="244" spans="1:22" ht="23.25">
      <c r="A244" s="70"/>
      <c r="B244" s="118"/>
      <c r="C244" s="130"/>
      <c r="D244" s="130"/>
      <c r="E244" s="130"/>
      <c r="F244" s="130"/>
      <c r="G244" s="118" t="s">
        <v>62</v>
      </c>
      <c r="H244" s="119"/>
      <c r="I244" s="120" t="s">
        <v>63</v>
      </c>
      <c r="J244" s="121"/>
      <c r="K244" s="122"/>
      <c r="L244" s="123"/>
      <c r="M244" s="123"/>
      <c r="N244" s="123"/>
      <c r="O244" s="124"/>
      <c r="P244" s="125"/>
      <c r="Q244" s="126"/>
      <c r="R244" s="124"/>
      <c r="S244" s="128">
        <f>564961.5+537924.8+327872.9</f>
        <v>1430759.2000000002</v>
      </c>
      <c r="T244" s="129">
        <f>516081.5+514413.6+219324.9</f>
        <v>1249820</v>
      </c>
      <c r="U244" s="128">
        <f>(T244/S244)*100</f>
        <v>87.35362316733661</v>
      </c>
      <c r="V244" s="70"/>
    </row>
    <row r="245" spans="1:22" ht="23.25">
      <c r="A245" s="70"/>
      <c r="B245" s="118"/>
      <c r="C245" s="118"/>
      <c r="D245" s="118"/>
      <c r="E245" s="118"/>
      <c r="F245" s="118"/>
      <c r="G245" s="130"/>
      <c r="H245" s="120"/>
      <c r="I245" s="120"/>
      <c r="J245" s="121"/>
      <c r="K245" s="122"/>
      <c r="L245" s="89"/>
      <c r="M245" s="89"/>
      <c r="N245" s="89"/>
      <c r="O245" s="124"/>
      <c r="P245" s="125"/>
      <c r="Q245" s="126"/>
      <c r="R245" s="124"/>
      <c r="S245" s="145"/>
      <c r="T245" s="128"/>
      <c r="U245" s="128"/>
      <c r="V245" s="70"/>
    </row>
    <row r="246" spans="1:22" ht="23.25">
      <c r="A246" s="70"/>
      <c r="B246" s="118"/>
      <c r="C246" s="130"/>
      <c r="D246" s="130"/>
      <c r="E246" s="130"/>
      <c r="F246" s="130"/>
      <c r="G246" s="118" t="s">
        <v>64</v>
      </c>
      <c r="H246" s="119"/>
      <c r="I246" s="120" t="s">
        <v>65</v>
      </c>
      <c r="J246" s="121"/>
      <c r="K246" s="122"/>
      <c r="L246" s="123"/>
      <c r="M246" s="123"/>
      <c r="N246" s="123"/>
      <c r="O246" s="124"/>
      <c r="P246" s="125"/>
      <c r="Q246" s="126"/>
      <c r="R246" s="124"/>
      <c r="S246" s="145">
        <f>5429877.1+1793400.6+3890265.7</f>
        <v>11113543.399999999</v>
      </c>
      <c r="T246" s="128">
        <f>5419191.7+1856503.9+3286304.3</f>
        <v>10561999.899999999</v>
      </c>
      <c r="U246" s="128">
        <f>(T246/S246)*100</f>
        <v>95.03719488781589</v>
      </c>
      <c r="V246" s="70"/>
    </row>
    <row r="247" spans="1:22" ht="23.25">
      <c r="A247" s="70"/>
      <c r="B247" s="118"/>
      <c r="C247" s="118"/>
      <c r="D247" s="118"/>
      <c r="E247" s="118"/>
      <c r="F247" s="118"/>
      <c r="G247" s="130"/>
      <c r="H247" s="120"/>
      <c r="I247" s="120"/>
      <c r="J247" s="121"/>
      <c r="K247" s="122"/>
      <c r="L247" s="89"/>
      <c r="M247" s="89"/>
      <c r="N247" s="89"/>
      <c r="O247" s="124"/>
      <c r="P247" s="125"/>
      <c r="Q247" s="126"/>
      <c r="R247" s="124"/>
      <c r="S247" s="128"/>
      <c r="T247" s="128"/>
      <c r="U247" s="128"/>
      <c r="V247" s="70"/>
    </row>
    <row r="248" spans="1:22" ht="23.25">
      <c r="A248" s="70"/>
      <c r="B248" s="118"/>
      <c r="C248" s="118"/>
      <c r="D248" s="118"/>
      <c r="E248" s="118"/>
      <c r="F248" s="118"/>
      <c r="G248" s="130" t="s">
        <v>92</v>
      </c>
      <c r="H248" s="120"/>
      <c r="I248" s="120" t="s">
        <v>93</v>
      </c>
      <c r="J248" s="121"/>
      <c r="K248" s="122"/>
      <c r="L248" s="89"/>
      <c r="M248" s="89"/>
      <c r="N248" s="89"/>
      <c r="O248" s="124"/>
      <c r="P248" s="125"/>
      <c r="Q248" s="126"/>
      <c r="R248" s="124"/>
      <c r="S248" s="145">
        <v>565400.1</v>
      </c>
      <c r="T248" s="128">
        <v>585396</v>
      </c>
      <c r="U248" s="128">
        <f>(T248/S248)*100</f>
        <v>103.53659293657714</v>
      </c>
      <c r="V248" s="70"/>
    </row>
    <row r="249" spans="1:22" ht="23.25">
      <c r="A249" s="70"/>
      <c r="B249" s="118"/>
      <c r="C249" s="118"/>
      <c r="D249" s="118"/>
      <c r="E249" s="118"/>
      <c r="F249" s="118"/>
      <c r="G249" s="118"/>
      <c r="H249" s="119"/>
      <c r="I249" s="120"/>
      <c r="J249" s="121"/>
      <c r="K249" s="122"/>
      <c r="L249" s="123"/>
      <c r="M249" s="123"/>
      <c r="N249" s="123"/>
      <c r="O249" s="124"/>
      <c r="P249" s="125"/>
      <c r="Q249" s="126"/>
      <c r="R249" s="124"/>
      <c r="S249" s="128"/>
      <c r="T249" s="128"/>
      <c r="U249" s="128"/>
      <c r="V249" s="70"/>
    </row>
    <row r="250" spans="1:22" ht="23.25">
      <c r="A250" s="70"/>
      <c r="B250" s="118"/>
      <c r="C250" s="130"/>
      <c r="D250" s="130"/>
      <c r="E250" s="130"/>
      <c r="F250" s="130"/>
      <c r="G250" s="118" t="s">
        <v>94</v>
      </c>
      <c r="H250" s="119"/>
      <c r="I250" s="120" t="s">
        <v>95</v>
      </c>
      <c r="J250" s="121"/>
      <c r="K250" s="122"/>
      <c r="L250" s="123"/>
      <c r="M250" s="123"/>
      <c r="N250" s="123"/>
      <c r="O250" s="124"/>
      <c r="P250" s="125"/>
      <c r="Q250" s="126"/>
      <c r="R250" s="124"/>
      <c r="S250" s="128">
        <v>1677568.6</v>
      </c>
      <c r="T250" s="129">
        <v>1538314.2</v>
      </c>
      <c r="U250" s="128">
        <f>(T250/S250)*100</f>
        <v>91.69903394710653</v>
      </c>
      <c r="V250" s="70"/>
    </row>
    <row r="251" spans="1:22" ht="23.25">
      <c r="A251" s="70"/>
      <c r="B251" s="118"/>
      <c r="C251" s="118"/>
      <c r="D251" s="118"/>
      <c r="E251" s="118"/>
      <c r="F251" s="118"/>
      <c r="G251" s="130"/>
      <c r="H251" s="120"/>
      <c r="I251" s="120"/>
      <c r="J251" s="121"/>
      <c r="K251" s="122"/>
      <c r="L251" s="89"/>
      <c r="M251" s="89"/>
      <c r="N251" s="89"/>
      <c r="O251" s="124"/>
      <c r="P251" s="125"/>
      <c r="Q251" s="126"/>
      <c r="R251" s="124"/>
      <c r="S251" s="145"/>
      <c r="T251" s="128"/>
      <c r="U251" s="128"/>
      <c r="V251" s="70"/>
    </row>
    <row r="252" spans="1:22" ht="23.25">
      <c r="A252" s="70"/>
      <c r="B252" s="118"/>
      <c r="C252" s="118"/>
      <c r="D252" s="118"/>
      <c r="E252" s="118"/>
      <c r="F252" s="118"/>
      <c r="G252" s="118" t="s">
        <v>96</v>
      </c>
      <c r="H252" s="119"/>
      <c r="I252" s="120" t="s">
        <v>97</v>
      </c>
      <c r="J252" s="121"/>
      <c r="K252" s="122"/>
      <c r="L252" s="123"/>
      <c r="M252" s="123"/>
      <c r="N252" s="123"/>
      <c r="O252" s="124"/>
      <c r="P252" s="125"/>
      <c r="Q252" s="126"/>
      <c r="R252" s="124"/>
      <c r="S252" s="128">
        <v>1065322.9</v>
      </c>
      <c r="T252" s="128">
        <v>1217700.8</v>
      </c>
      <c r="U252" s="128">
        <f>(T252/S252)*100</f>
        <v>114.30344733976902</v>
      </c>
      <c r="V252" s="70"/>
    </row>
    <row r="253" spans="1:22" ht="23.25">
      <c r="A253" s="70"/>
      <c r="B253" s="118"/>
      <c r="C253" s="118"/>
      <c r="D253" s="118"/>
      <c r="E253" s="118"/>
      <c r="F253" s="118"/>
      <c r="G253" s="118"/>
      <c r="H253" s="120"/>
      <c r="I253" s="120"/>
      <c r="J253" s="121"/>
      <c r="K253" s="122"/>
      <c r="L253" s="123"/>
      <c r="M253" s="123"/>
      <c r="N253" s="123"/>
      <c r="O253" s="124"/>
      <c r="P253" s="125"/>
      <c r="Q253" s="126"/>
      <c r="R253" s="124"/>
      <c r="S253" s="128"/>
      <c r="T253" s="128"/>
      <c r="U253" s="128"/>
      <c r="V253" s="70"/>
    </row>
    <row r="254" spans="1:22" ht="23.25">
      <c r="A254" s="70"/>
      <c r="B254" s="118"/>
      <c r="C254" s="130"/>
      <c r="D254" s="130"/>
      <c r="E254" s="130"/>
      <c r="F254" s="130"/>
      <c r="G254" s="118" t="s">
        <v>98</v>
      </c>
      <c r="H254" s="119"/>
      <c r="I254" s="120" t="s">
        <v>99</v>
      </c>
      <c r="J254" s="121"/>
      <c r="K254" s="122"/>
      <c r="L254" s="123"/>
      <c r="M254" s="123"/>
      <c r="N254" s="123"/>
      <c r="O254" s="124"/>
      <c r="P254" s="125"/>
      <c r="Q254" s="126"/>
      <c r="R254" s="124"/>
      <c r="S254" s="128">
        <v>1029919.9</v>
      </c>
      <c r="T254" s="129">
        <v>1137124.7</v>
      </c>
      <c r="U254" s="128">
        <f>(T254/S254)*100</f>
        <v>110.40904248961496</v>
      </c>
      <c r="V254" s="70"/>
    </row>
    <row r="255" spans="1:22" ht="23.25">
      <c r="A255" s="70"/>
      <c r="B255" s="118"/>
      <c r="C255" s="118"/>
      <c r="D255" s="118"/>
      <c r="E255" s="118"/>
      <c r="F255" s="118"/>
      <c r="G255" s="130"/>
      <c r="H255" s="120"/>
      <c r="I255" s="120"/>
      <c r="J255" s="121"/>
      <c r="K255" s="122"/>
      <c r="L255" s="89"/>
      <c r="M255" s="89"/>
      <c r="N255" s="89"/>
      <c r="O255" s="124"/>
      <c r="P255" s="125"/>
      <c r="Q255" s="126"/>
      <c r="R255" s="124"/>
      <c r="S255" s="145"/>
      <c r="T255" s="128"/>
      <c r="U255" s="128"/>
      <c r="V255" s="70"/>
    </row>
    <row r="256" spans="1:22" ht="23.25">
      <c r="A256" s="70"/>
      <c r="B256" s="118"/>
      <c r="C256" s="118"/>
      <c r="D256" s="118"/>
      <c r="E256" s="118"/>
      <c r="F256" s="118"/>
      <c r="G256" s="118" t="s">
        <v>100</v>
      </c>
      <c r="H256" s="119"/>
      <c r="I256" s="120" t="s">
        <v>139</v>
      </c>
      <c r="J256" s="121"/>
      <c r="K256" s="122"/>
      <c r="L256" s="123"/>
      <c r="M256" s="123"/>
      <c r="N256" s="123"/>
      <c r="O256" s="124"/>
      <c r="P256" s="125"/>
      <c r="Q256" s="126"/>
      <c r="R256" s="124"/>
      <c r="S256" s="128">
        <v>526067.6</v>
      </c>
      <c r="T256" s="128">
        <v>40717.6</v>
      </c>
      <c r="U256" s="128">
        <f>(T256/S256)*100</f>
        <v>7.739993871510049</v>
      </c>
      <c r="V256" s="70"/>
    </row>
    <row r="257" spans="1:22" ht="23.25">
      <c r="A257" s="70"/>
      <c r="B257" s="118"/>
      <c r="C257" s="130"/>
      <c r="D257" s="130"/>
      <c r="E257" s="130"/>
      <c r="F257" s="130"/>
      <c r="G257" s="130"/>
      <c r="H257" s="120"/>
      <c r="I257" s="120"/>
      <c r="J257" s="121"/>
      <c r="K257" s="122"/>
      <c r="L257" s="123"/>
      <c r="M257" s="123"/>
      <c r="N257" s="123"/>
      <c r="O257" s="124"/>
      <c r="P257" s="125"/>
      <c r="Q257" s="126"/>
      <c r="R257" s="124"/>
      <c r="S257" s="128"/>
      <c r="T257" s="128"/>
      <c r="U257" s="128"/>
      <c r="V257" s="70"/>
    </row>
    <row r="258" spans="1:22" ht="23.25">
      <c r="A258" s="70"/>
      <c r="B258" s="118"/>
      <c r="C258" s="130"/>
      <c r="D258" s="130"/>
      <c r="E258" s="130"/>
      <c r="F258" s="130"/>
      <c r="G258" s="130" t="s">
        <v>101</v>
      </c>
      <c r="H258" s="120"/>
      <c r="I258" s="120" t="s">
        <v>102</v>
      </c>
      <c r="J258" s="121"/>
      <c r="K258" s="122"/>
      <c r="L258" s="89"/>
      <c r="M258" s="89"/>
      <c r="N258" s="89"/>
      <c r="O258" s="124"/>
      <c r="P258" s="125"/>
      <c r="Q258" s="126"/>
      <c r="R258" s="124"/>
      <c r="S258" s="145">
        <v>43282.3</v>
      </c>
      <c r="T258" s="128">
        <v>568439.4</v>
      </c>
      <c r="U258" s="128">
        <f>(T258/S258)*100</f>
        <v>1313.3299293244581</v>
      </c>
      <c r="V258" s="70"/>
    </row>
    <row r="259" spans="1:22" ht="23.25">
      <c r="A259" s="70"/>
      <c r="B259" s="118"/>
      <c r="C259" s="118"/>
      <c r="D259" s="118"/>
      <c r="E259" s="118"/>
      <c r="F259" s="118"/>
      <c r="G259" s="130"/>
      <c r="H259" s="120"/>
      <c r="I259" s="120"/>
      <c r="J259" s="121"/>
      <c r="K259" s="122"/>
      <c r="L259" s="123"/>
      <c r="M259" s="123"/>
      <c r="N259" s="123"/>
      <c r="O259" s="124"/>
      <c r="P259" s="125"/>
      <c r="Q259" s="126"/>
      <c r="R259" s="124"/>
      <c r="S259" s="128"/>
      <c r="T259" s="128"/>
      <c r="U259" s="128"/>
      <c r="V259" s="70"/>
    </row>
    <row r="260" spans="1:22" ht="23.25">
      <c r="A260" s="70"/>
      <c r="B260" s="118"/>
      <c r="C260" s="118"/>
      <c r="D260" s="118"/>
      <c r="E260" s="118"/>
      <c r="F260" s="118"/>
      <c r="G260" s="118" t="s">
        <v>103</v>
      </c>
      <c r="H260" s="119"/>
      <c r="I260" s="120" t="s">
        <v>247</v>
      </c>
      <c r="J260" s="121"/>
      <c r="K260" s="122"/>
      <c r="L260" s="123"/>
      <c r="M260" s="123"/>
      <c r="N260" s="123"/>
      <c r="O260" s="124"/>
      <c r="P260" s="125"/>
      <c r="Q260" s="126"/>
      <c r="R260" s="124"/>
      <c r="S260" s="128"/>
      <c r="T260" s="128"/>
      <c r="U260" s="128"/>
      <c r="V260" s="70"/>
    </row>
    <row r="261" spans="1:22" ht="23.25">
      <c r="A261" s="70"/>
      <c r="B261" s="118"/>
      <c r="C261" s="118"/>
      <c r="D261" s="118"/>
      <c r="E261" s="118"/>
      <c r="F261" s="118"/>
      <c r="G261" s="118"/>
      <c r="H261" s="119"/>
      <c r="I261" s="120" t="s">
        <v>193</v>
      </c>
      <c r="J261" s="121"/>
      <c r="K261" s="122"/>
      <c r="L261" s="123"/>
      <c r="M261" s="123"/>
      <c r="N261" s="123"/>
      <c r="O261" s="124"/>
      <c r="P261" s="125"/>
      <c r="Q261" s="126"/>
      <c r="R261" s="124"/>
      <c r="S261" s="128">
        <v>272934.1</v>
      </c>
      <c r="T261" s="128">
        <v>220226.9</v>
      </c>
      <c r="U261" s="128">
        <f>(T261/S261)*100</f>
        <v>80.68867173431242</v>
      </c>
      <c r="V261" s="70"/>
    </row>
    <row r="262" spans="1:22" ht="23.25">
      <c r="A262" s="70"/>
      <c r="B262" s="118"/>
      <c r="C262" s="118"/>
      <c r="D262" s="118"/>
      <c r="E262" s="118"/>
      <c r="F262" s="118"/>
      <c r="G262" s="118"/>
      <c r="H262" s="119"/>
      <c r="I262" s="120"/>
      <c r="J262" s="121"/>
      <c r="K262" s="122"/>
      <c r="L262" s="123"/>
      <c r="M262" s="123"/>
      <c r="N262" s="123"/>
      <c r="O262" s="124"/>
      <c r="P262" s="125"/>
      <c r="Q262" s="126"/>
      <c r="R262" s="124"/>
      <c r="S262" s="128"/>
      <c r="T262" s="128"/>
      <c r="U262" s="128"/>
      <c r="V262" s="70"/>
    </row>
    <row r="263" spans="1:22" ht="23.25">
      <c r="A263" s="70"/>
      <c r="B263" s="118"/>
      <c r="C263" s="118"/>
      <c r="D263" s="118"/>
      <c r="E263" s="118"/>
      <c r="F263" s="118"/>
      <c r="G263" s="118" t="s">
        <v>104</v>
      </c>
      <c r="H263" s="119"/>
      <c r="I263" s="120" t="s">
        <v>105</v>
      </c>
      <c r="J263" s="121"/>
      <c r="K263" s="122"/>
      <c r="L263" s="123"/>
      <c r="M263" s="123"/>
      <c r="N263" s="123"/>
      <c r="O263" s="124"/>
      <c r="P263" s="125"/>
      <c r="Q263" s="126"/>
      <c r="R263" s="124"/>
      <c r="S263" s="128">
        <v>14471.4</v>
      </c>
      <c r="T263" s="128">
        <v>127356.3</v>
      </c>
      <c r="U263" s="128">
        <f>(T263/S263)*100</f>
        <v>880.0551432480618</v>
      </c>
      <c r="V263" s="70"/>
    </row>
    <row r="264" spans="1:22" ht="23.25">
      <c r="A264" s="70"/>
      <c r="B264" s="118"/>
      <c r="C264" s="118"/>
      <c r="D264" s="118"/>
      <c r="E264" s="118"/>
      <c r="F264" s="118"/>
      <c r="G264" s="118"/>
      <c r="H264" s="119"/>
      <c r="I264" s="120"/>
      <c r="J264" s="121"/>
      <c r="K264" s="122"/>
      <c r="L264" s="123"/>
      <c r="M264" s="123"/>
      <c r="N264" s="123"/>
      <c r="O264" s="124"/>
      <c r="P264" s="125"/>
      <c r="Q264" s="126"/>
      <c r="R264" s="124"/>
      <c r="S264" s="128"/>
      <c r="T264" s="128"/>
      <c r="U264" s="128"/>
      <c r="V264" s="70"/>
    </row>
    <row r="265" spans="1:22" ht="23.25">
      <c r="A265" s="70"/>
      <c r="B265" s="118"/>
      <c r="C265" s="118"/>
      <c r="D265" s="118"/>
      <c r="E265" s="118"/>
      <c r="F265" s="118"/>
      <c r="G265" s="118" t="s">
        <v>106</v>
      </c>
      <c r="H265" s="119"/>
      <c r="I265" s="120" t="s">
        <v>107</v>
      </c>
      <c r="J265" s="121"/>
      <c r="K265" s="122"/>
      <c r="L265" s="123"/>
      <c r="M265" s="123"/>
      <c r="N265" s="123"/>
      <c r="O265" s="124"/>
      <c r="P265" s="125"/>
      <c r="Q265" s="126"/>
      <c r="R265" s="124"/>
      <c r="S265" s="128">
        <v>86371</v>
      </c>
      <c r="T265" s="128">
        <v>389906.4</v>
      </c>
      <c r="U265" s="128">
        <f>(T265/S265)*100</f>
        <v>451.4320778965162</v>
      </c>
      <c r="V265" s="70"/>
    </row>
    <row r="266" spans="1:22" ht="23.25">
      <c r="A266" s="70"/>
      <c r="B266" s="131"/>
      <c r="C266" s="131"/>
      <c r="D266" s="131"/>
      <c r="E266" s="131"/>
      <c r="F266" s="131"/>
      <c r="G266" s="131"/>
      <c r="H266" s="132"/>
      <c r="I266" s="133"/>
      <c r="J266" s="134"/>
      <c r="K266" s="135"/>
      <c r="L266" s="136"/>
      <c r="M266" s="136"/>
      <c r="N266" s="136"/>
      <c r="O266" s="137"/>
      <c r="P266" s="138"/>
      <c r="Q266" s="139"/>
      <c r="R266" s="137"/>
      <c r="S266" s="141"/>
      <c r="T266" s="141"/>
      <c r="U266" s="141"/>
      <c r="V266" s="70"/>
    </row>
    <row r="267" spans="1:22" ht="23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143"/>
      <c r="Q267" s="143"/>
      <c r="R267" s="143"/>
      <c r="S267" s="143"/>
      <c r="T267" s="143"/>
      <c r="U267" s="143"/>
      <c r="V267" s="70"/>
    </row>
    <row r="268" spans="1:22" ht="23.25">
      <c r="A268" s="70"/>
      <c r="B268" s="70" t="s">
        <v>250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143"/>
      <c r="Q268" s="143"/>
      <c r="R268" s="143"/>
      <c r="S268" s="143"/>
      <c r="T268" s="143"/>
      <c r="U268" s="144" t="s">
        <v>124</v>
      </c>
      <c r="V268" s="70"/>
    </row>
    <row r="269" spans="1:22" ht="23.25">
      <c r="A269" s="70"/>
      <c r="B269" s="77"/>
      <c r="C269" s="78"/>
      <c r="D269" s="78"/>
      <c r="E269" s="78"/>
      <c r="F269" s="78"/>
      <c r="G269" s="79"/>
      <c r="H269" s="80"/>
      <c r="I269" s="80"/>
      <c r="J269" s="81"/>
      <c r="K269" s="82" t="s">
        <v>36</v>
      </c>
      <c r="L269" s="83"/>
      <c r="M269" s="83"/>
      <c r="N269" s="83"/>
      <c r="O269" s="83"/>
      <c r="P269" s="83"/>
      <c r="Q269" s="83"/>
      <c r="R269" s="84"/>
      <c r="S269" s="85"/>
      <c r="T269" s="78"/>
      <c r="U269" s="79"/>
      <c r="V269" s="70"/>
    </row>
    <row r="270" spans="1:22" ht="23.25">
      <c r="A270" s="70"/>
      <c r="B270" s="86"/>
      <c r="C270" s="87"/>
      <c r="D270" s="87"/>
      <c r="E270" s="87"/>
      <c r="F270" s="87"/>
      <c r="G270" s="88"/>
      <c r="H270" s="70"/>
      <c r="I270" s="70"/>
      <c r="J270" s="89"/>
      <c r="K270" s="86"/>
      <c r="L270" s="86"/>
      <c r="M270" s="87"/>
      <c r="N270" s="90"/>
      <c r="O270" s="86" t="s">
        <v>23</v>
      </c>
      <c r="P270" s="88"/>
      <c r="Q270" s="87" t="s">
        <v>31</v>
      </c>
      <c r="R270" s="87"/>
      <c r="S270" s="91" t="s">
        <v>1</v>
      </c>
      <c r="T270" s="87"/>
      <c r="U270" s="88"/>
      <c r="V270" s="70"/>
    </row>
    <row r="271" spans="1:22" ht="23.25">
      <c r="A271" s="70"/>
      <c r="B271" s="92" t="s">
        <v>2</v>
      </c>
      <c r="C271" s="93"/>
      <c r="D271" s="93"/>
      <c r="E271" s="93"/>
      <c r="F271" s="93"/>
      <c r="G271" s="94"/>
      <c r="H271" s="70"/>
      <c r="I271" s="95" t="s">
        <v>3</v>
      </c>
      <c r="J271" s="89"/>
      <c r="K271" s="86" t="s">
        <v>28</v>
      </c>
      <c r="L271" s="86" t="s">
        <v>22</v>
      </c>
      <c r="M271" s="87"/>
      <c r="N271" s="90"/>
      <c r="O271" s="86" t="s">
        <v>24</v>
      </c>
      <c r="P271" s="88"/>
      <c r="Q271" s="87" t="s">
        <v>26</v>
      </c>
      <c r="R271" s="87"/>
      <c r="S271" s="96" t="s">
        <v>35</v>
      </c>
      <c r="T271" s="93"/>
      <c r="U271" s="94"/>
      <c r="V271" s="70"/>
    </row>
    <row r="272" spans="1:22" ht="23.25">
      <c r="A272" s="70"/>
      <c r="B272" s="97"/>
      <c r="C272" s="97"/>
      <c r="D272" s="97"/>
      <c r="E272" s="97"/>
      <c r="F272" s="98"/>
      <c r="G272" s="97"/>
      <c r="H272" s="97"/>
      <c r="I272" s="95"/>
      <c r="J272" s="89"/>
      <c r="K272" s="95" t="s">
        <v>29</v>
      </c>
      <c r="L272" s="99"/>
      <c r="M272" s="100"/>
      <c r="N272" s="101"/>
      <c r="O272" s="96" t="s">
        <v>32</v>
      </c>
      <c r="P272" s="94"/>
      <c r="Q272" s="102" t="s">
        <v>27</v>
      </c>
      <c r="R272" s="87"/>
      <c r="S272" s="97"/>
      <c r="T272" s="97"/>
      <c r="U272" s="103" t="s">
        <v>4</v>
      </c>
      <c r="V272" s="70"/>
    </row>
    <row r="273" spans="1:22" ht="23.25">
      <c r="A273" s="70"/>
      <c r="B273" s="104" t="s">
        <v>17</v>
      </c>
      <c r="C273" s="104" t="s">
        <v>18</v>
      </c>
      <c r="D273" s="104" t="s">
        <v>19</v>
      </c>
      <c r="E273" s="104" t="s">
        <v>20</v>
      </c>
      <c r="F273" s="105" t="s">
        <v>21</v>
      </c>
      <c r="G273" s="104" t="s">
        <v>5</v>
      </c>
      <c r="H273" s="97"/>
      <c r="I273" s="70"/>
      <c r="J273" s="89"/>
      <c r="K273" s="95" t="s">
        <v>30</v>
      </c>
      <c r="L273" s="105" t="s">
        <v>6</v>
      </c>
      <c r="M273" s="105" t="s">
        <v>7</v>
      </c>
      <c r="N273" s="105" t="s">
        <v>8</v>
      </c>
      <c r="O273" s="95" t="s">
        <v>9</v>
      </c>
      <c r="P273" s="106" t="s">
        <v>9</v>
      </c>
      <c r="Q273" s="107" t="s">
        <v>12</v>
      </c>
      <c r="R273" s="107" t="s">
        <v>25</v>
      </c>
      <c r="S273" s="108" t="s">
        <v>6</v>
      </c>
      <c r="T273" s="104" t="s">
        <v>10</v>
      </c>
      <c r="U273" s="103" t="s">
        <v>11</v>
      </c>
      <c r="V273" s="70"/>
    </row>
    <row r="274" spans="1:22" ht="23.25">
      <c r="A274" s="70"/>
      <c r="B274" s="109"/>
      <c r="C274" s="109"/>
      <c r="D274" s="109"/>
      <c r="E274" s="109"/>
      <c r="F274" s="110"/>
      <c r="G274" s="109"/>
      <c r="H274" s="109"/>
      <c r="I274" s="111"/>
      <c r="J274" s="112"/>
      <c r="K274" s="113"/>
      <c r="L274" s="114"/>
      <c r="M274" s="114"/>
      <c r="N274" s="114"/>
      <c r="O274" s="113" t="s">
        <v>12</v>
      </c>
      <c r="P274" s="115" t="s">
        <v>13</v>
      </c>
      <c r="Q274" s="116" t="s">
        <v>33</v>
      </c>
      <c r="R274" s="116" t="s">
        <v>34</v>
      </c>
      <c r="S274" s="111"/>
      <c r="T274" s="109"/>
      <c r="U274" s="114" t="s">
        <v>14</v>
      </c>
      <c r="V274" s="70"/>
    </row>
    <row r="275" spans="1:22" ht="23.25">
      <c r="A275" s="70"/>
      <c r="B275" s="117"/>
      <c r="C275" s="117"/>
      <c r="D275" s="117"/>
      <c r="E275" s="117"/>
      <c r="F275" s="118"/>
      <c r="G275" s="117"/>
      <c r="H275" s="119"/>
      <c r="I275" s="120"/>
      <c r="J275" s="121"/>
      <c r="K275" s="122"/>
      <c r="L275" s="123"/>
      <c r="M275" s="123"/>
      <c r="N275" s="123"/>
      <c r="O275" s="124"/>
      <c r="P275" s="125"/>
      <c r="Q275" s="126"/>
      <c r="R275" s="126"/>
      <c r="S275" s="127"/>
      <c r="T275" s="128"/>
      <c r="U275" s="128"/>
      <c r="V275" s="70"/>
    </row>
    <row r="276" spans="1:22" ht="23.25">
      <c r="A276" s="70"/>
      <c r="B276" s="118" t="s">
        <v>53</v>
      </c>
      <c r="C276" s="118" t="s">
        <v>47</v>
      </c>
      <c r="D276" s="118" t="s">
        <v>41</v>
      </c>
      <c r="E276" s="118"/>
      <c r="F276" s="118" t="s">
        <v>86</v>
      </c>
      <c r="G276" s="118" t="s">
        <v>108</v>
      </c>
      <c r="H276" s="119"/>
      <c r="I276" s="120" t="s">
        <v>109</v>
      </c>
      <c r="J276" s="121"/>
      <c r="K276" s="122"/>
      <c r="L276" s="123"/>
      <c r="M276" s="123"/>
      <c r="N276" s="123"/>
      <c r="O276" s="124"/>
      <c r="P276" s="125"/>
      <c r="Q276" s="126"/>
      <c r="R276" s="124"/>
      <c r="S276" s="128">
        <v>75234</v>
      </c>
      <c r="T276" s="128">
        <v>81161.3</v>
      </c>
      <c r="U276" s="128">
        <f>(T276/S276)*100</f>
        <v>107.87848579099875</v>
      </c>
      <c r="V276" s="70"/>
    </row>
    <row r="277" spans="1:22" ht="23.25">
      <c r="A277" s="70"/>
      <c r="B277" s="118"/>
      <c r="C277" s="118"/>
      <c r="D277" s="118"/>
      <c r="E277" s="118"/>
      <c r="F277" s="118"/>
      <c r="G277" s="118"/>
      <c r="H277" s="119"/>
      <c r="I277" s="120"/>
      <c r="J277" s="121"/>
      <c r="K277" s="122"/>
      <c r="L277" s="123"/>
      <c r="M277" s="123"/>
      <c r="N277" s="123"/>
      <c r="O277" s="124"/>
      <c r="P277" s="125"/>
      <c r="Q277" s="126"/>
      <c r="R277" s="124"/>
      <c r="S277" s="128"/>
      <c r="T277" s="128"/>
      <c r="U277" s="128"/>
      <c r="V277" s="70"/>
    </row>
    <row r="278" spans="1:22" ht="23.25">
      <c r="A278" s="70"/>
      <c r="B278" s="118"/>
      <c r="C278" s="130"/>
      <c r="D278" s="130"/>
      <c r="E278" s="130"/>
      <c r="F278" s="130"/>
      <c r="G278" s="130" t="s">
        <v>110</v>
      </c>
      <c r="H278" s="120"/>
      <c r="I278" s="120" t="s">
        <v>111</v>
      </c>
      <c r="J278" s="121"/>
      <c r="K278" s="122"/>
      <c r="L278" s="89"/>
      <c r="M278" s="89"/>
      <c r="N278" s="89"/>
      <c r="O278" s="124"/>
      <c r="P278" s="125"/>
      <c r="Q278" s="126"/>
      <c r="R278" s="124"/>
      <c r="S278" s="145">
        <v>95749.3</v>
      </c>
      <c r="T278" s="128">
        <v>56404.1</v>
      </c>
      <c r="U278" s="128">
        <f>(T278/S278)*100</f>
        <v>58.908106899998224</v>
      </c>
      <c r="V278" s="70"/>
    </row>
    <row r="279" spans="1:22" ht="23.25">
      <c r="A279" s="70"/>
      <c r="B279" s="118"/>
      <c r="C279" s="118"/>
      <c r="D279" s="118"/>
      <c r="E279" s="118"/>
      <c r="F279" s="118"/>
      <c r="G279" s="118"/>
      <c r="H279" s="119"/>
      <c r="I279" s="120"/>
      <c r="J279" s="121"/>
      <c r="K279" s="122"/>
      <c r="L279" s="123"/>
      <c r="M279" s="123"/>
      <c r="N279" s="123"/>
      <c r="O279" s="124"/>
      <c r="P279" s="125"/>
      <c r="Q279" s="126"/>
      <c r="R279" s="124"/>
      <c r="S279" s="128"/>
      <c r="T279" s="128"/>
      <c r="U279" s="128"/>
      <c r="V279" s="70"/>
    </row>
    <row r="280" spans="1:22" ht="23.25">
      <c r="A280" s="70"/>
      <c r="B280" s="118"/>
      <c r="C280" s="118"/>
      <c r="D280" s="118"/>
      <c r="E280" s="118"/>
      <c r="F280" s="118"/>
      <c r="G280" s="118" t="s">
        <v>143</v>
      </c>
      <c r="H280" s="119"/>
      <c r="I280" s="120" t="s">
        <v>144</v>
      </c>
      <c r="J280" s="121"/>
      <c r="K280" s="122"/>
      <c r="L280" s="89"/>
      <c r="M280" s="89"/>
      <c r="N280" s="89"/>
      <c r="O280" s="124"/>
      <c r="P280" s="125"/>
      <c r="Q280" s="126"/>
      <c r="R280" s="124"/>
      <c r="S280" s="145"/>
      <c r="T280" s="129"/>
      <c r="U280" s="129"/>
      <c r="V280" s="70"/>
    </row>
    <row r="281" spans="1:22" ht="23.25">
      <c r="A281" s="70"/>
      <c r="B281" s="118"/>
      <c r="C281" s="118"/>
      <c r="D281" s="118"/>
      <c r="E281" s="118"/>
      <c r="F281" s="118"/>
      <c r="G281" s="118"/>
      <c r="H281" s="119"/>
      <c r="I281" s="120" t="s">
        <v>224</v>
      </c>
      <c r="J281" s="121"/>
      <c r="K281" s="122"/>
      <c r="L281" s="123"/>
      <c r="M281" s="123"/>
      <c r="N281" s="123"/>
      <c r="O281" s="124"/>
      <c r="P281" s="125"/>
      <c r="Q281" s="126"/>
      <c r="R281" s="124"/>
      <c r="S281" s="128"/>
      <c r="T281" s="128">
        <v>74841.1</v>
      </c>
      <c r="U281" s="128"/>
      <c r="V281" s="70"/>
    </row>
    <row r="282" spans="1:22" ht="23.25">
      <c r="A282" s="70"/>
      <c r="B282" s="118"/>
      <c r="C282" s="130"/>
      <c r="D282" s="130"/>
      <c r="E282" s="130"/>
      <c r="F282" s="130"/>
      <c r="G282" s="130"/>
      <c r="H282" s="120"/>
      <c r="I282" s="120"/>
      <c r="J282" s="121"/>
      <c r="K282" s="122"/>
      <c r="L282" s="89"/>
      <c r="M282" s="89"/>
      <c r="N282" s="89"/>
      <c r="O282" s="124"/>
      <c r="P282" s="125"/>
      <c r="Q282" s="126"/>
      <c r="R282" s="124"/>
      <c r="S282" s="145"/>
      <c r="T282" s="129"/>
      <c r="U282" s="129"/>
      <c r="V282" s="70"/>
    </row>
    <row r="283" spans="1:22" ht="23.25">
      <c r="A283" s="70"/>
      <c r="B283" s="118"/>
      <c r="C283" s="118"/>
      <c r="D283" s="118"/>
      <c r="E283" s="118"/>
      <c r="F283" s="118"/>
      <c r="G283" s="118" t="s">
        <v>145</v>
      </c>
      <c r="H283" s="119"/>
      <c r="I283" s="120" t="s">
        <v>146</v>
      </c>
      <c r="J283" s="121"/>
      <c r="K283" s="122"/>
      <c r="L283" s="123"/>
      <c r="M283" s="89"/>
      <c r="N283" s="89"/>
      <c r="O283" s="124"/>
      <c r="P283" s="125"/>
      <c r="Q283" s="126"/>
      <c r="R283" s="124"/>
      <c r="S283" s="145"/>
      <c r="T283" s="129"/>
      <c r="U283" s="129"/>
      <c r="V283" s="70"/>
    </row>
    <row r="284" spans="1:22" ht="23.25">
      <c r="A284" s="70"/>
      <c r="B284" s="118"/>
      <c r="C284" s="130"/>
      <c r="D284" s="130"/>
      <c r="E284" s="130"/>
      <c r="F284" s="130"/>
      <c r="G284" s="130"/>
      <c r="H284" s="120"/>
      <c r="I284" s="120" t="s">
        <v>226</v>
      </c>
      <c r="J284" s="121"/>
      <c r="K284" s="122"/>
      <c r="L284" s="89"/>
      <c r="M284" s="89"/>
      <c r="N284" s="89"/>
      <c r="O284" s="124"/>
      <c r="P284" s="125"/>
      <c r="Q284" s="126"/>
      <c r="R284" s="124"/>
      <c r="S284" s="128"/>
      <c r="T284" s="128">
        <v>188035.6</v>
      </c>
      <c r="U284" s="128"/>
      <c r="V284" s="70"/>
    </row>
    <row r="285" spans="1:22" ht="23.25">
      <c r="A285" s="70"/>
      <c r="B285" s="118"/>
      <c r="C285" s="118"/>
      <c r="D285" s="118"/>
      <c r="E285" s="118"/>
      <c r="F285" s="118"/>
      <c r="G285" s="130"/>
      <c r="H285" s="120"/>
      <c r="I285" s="120"/>
      <c r="J285" s="121"/>
      <c r="K285" s="122"/>
      <c r="L285" s="89"/>
      <c r="M285" s="89"/>
      <c r="N285" s="89"/>
      <c r="O285" s="124"/>
      <c r="P285" s="125"/>
      <c r="Q285" s="126"/>
      <c r="R285" s="124"/>
      <c r="S285" s="145"/>
      <c r="T285" s="129"/>
      <c r="U285" s="129"/>
      <c r="V285" s="70"/>
    </row>
    <row r="286" spans="1:22" ht="23.25">
      <c r="A286" s="70"/>
      <c r="B286" s="118"/>
      <c r="C286" s="118"/>
      <c r="D286" s="118"/>
      <c r="E286" s="118"/>
      <c r="F286" s="118"/>
      <c r="G286" s="118" t="s">
        <v>147</v>
      </c>
      <c r="H286" s="119"/>
      <c r="I286" s="120" t="s">
        <v>248</v>
      </c>
      <c r="J286" s="121"/>
      <c r="K286" s="122"/>
      <c r="L286" s="123"/>
      <c r="M286" s="123"/>
      <c r="N286" s="123"/>
      <c r="O286" s="124"/>
      <c r="P286" s="125"/>
      <c r="Q286" s="126"/>
      <c r="R286" s="124"/>
      <c r="S286" s="128"/>
      <c r="T286" s="128"/>
      <c r="U286" s="128"/>
      <c r="V286" s="70"/>
    </row>
    <row r="287" spans="1:22" ht="23.25">
      <c r="A287" s="70"/>
      <c r="B287" s="118"/>
      <c r="C287" s="118"/>
      <c r="D287" s="118"/>
      <c r="E287" s="118"/>
      <c r="F287" s="118"/>
      <c r="G287" s="118"/>
      <c r="H287" s="119"/>
      <c r="I287" s="120" t="s">
        <v>225</v>
      </c>
      <c r="J287" s="121"/>
      <c r="K287" s="122"/>
      <c r="L287" s="123"/>
      <c r="M287" s="123"/>
      <c r="N287" s="123"/>
      <c r="O287" s="124"/>
      <c r="P287" s="125"/>
      <c r="Q287" s="126"/>
      <c r="R287" s="124"/>
      <c r="S287" s="128"/>
      <c r="T287" s="128">
        <v>110207.1</v>
      </c>
      <c r="U287" s="128"/>
      <c r="V287" s="70"/>
    </row>
    <row r="288" spans="1:22" ht="23.25">
      <c r="A288" s="70"/>
      <c r="B288" s="118"/>
      <c r="C288" s="130"/>
      <c r="D288" s="130"/>
      <c r="E288" s="130"/>
      <c r="F288" s="130"/>
      <c r="G288" s="130"/>
      <c r="H288" s="120"/>
      <c r="I288" s="120"/>
      <c r="J288" s="121"/>
      <c r="K288" s="122"/>
      <c r="L288" s="89"/>
      <c r="M288" s="89"/>
      <c r="N288" s="89"/>
      <c r="O288" s="124"/>
      <c r="P288" s="125"/>
      <c r="Q288" s="126"/>
      <c r="R288" s="124"/>
      <c r="S288" s="145"/>
      <c r="T288" s="129"/>
      <c r="U288" s="129"/>
      <c r="V288" s="70"/>
    </row>
    <row r="289" spans="1:22" ht="23.25">
      <c r="A289" s="70"/>
      <c r="B289" s="118"/>
      <c r="C289" s="118"/>
      <c r="D289" s="118"/>
      <c r="E289" s="118"/>
      <c r="F289" s="118" t="s">
        <v>112</v>
      </c>
      <c r="G289" s="118"/>
      <c r="H289" s="119"/>
      <c r="I289" s="120" t="s">
        <v>249</v>
      </c>
      <c r="J289" s="121"/>
      <c r="K289" s="122"/>
      <c r="L289" s="89"/>
      <c r="M289" s="89"/>
      <c r="N289" s="89"/>
      <c r="O289" s="124"/>
      <c r="P289" s="125"/>
      <c r="Q289" s="126"/>
      <c r="R289" s="124"/>
      <c r="S289" s="145"/>
      <c r="T289" s="129"/>
      <c r="U289" s="129"/>
      <c r="V289" s="70"/>
    </row>
    <row r="290" spans="1:22" ht="23.25">
      <c r="A290" s="70"/>
      <c r="B290" s="118"/>
      <c r="C290" s="118"/>
      <c r="D290" s="118"/>
      <c r="E290" s="118"/>
      <c r="F290" s="118"/>
      <c r="G290" s="118"/>
      <c r="H290" s="119"/>
      <c r="I290" s="120" t="s">
        <v>113</v>
      </c>
      <c r="J290" s="121"/>
      <c r="K290" s="122"/>
      <c r="L290" s="123"/>
      <c r="M290" s="123"/>
      <c r="N290" s="123"/>
      <c r="O290" s="124"/>
      <c r="P290" s="125"/>
      <c r="Q290" s="126"/>
      <c r="R290" s="124"/>
      <c r="S290" s="128">
        <f>SUM(S296:S300)</f>
        <v>20743998.7</v>
      </c>
      <c r="T290" s="128">
        <f>SUM(T296:T300)</f>
        <v>20458550.700000003</v>
      </c>
      <c r="U290" s="128">
        <f>(T290/S290)*100</f>
        <v>98.6239490074785</v>
      </c>
      <c r="V290" s="70"/>
    </row>
    <row r="291" spans="1:22" ht="23.25">
      <c r="A291" s="70"/>
      <c r="B291" s="118"/>
      <c r="C291" s="118"/>
      <c r="D291" s="118"/>
      <c r="E291" s="118"/>
      <c r="F291" s="130"/>
      <c r="G291" s="130"/>
      <c r="H291" s="120"/>
      <c r="I291" s="120"/>
      <c r="J291" s="121"/>
      <c r="K291" s="122"/>
      <c r="L291" s="89"/>
      <c r="M291" s="89"/>
      <c r="N291" s="89"/>
      <c r="O291" s="124"/>
      <c r="P291" s="125"/>
      <c r="Q291" s="126"/>
      <c r="R291" s="124"/>
      <c r="S291" s="145"/>
      <c r="T291" s="129"/>
      <c r="U291" s="129"/>
      <c r="V291" s="70"/>
    </row>
    <row r="292" spans="1:22" ht="23.25">
      <c r="A292" s="70"/>
      <c r="B292" s="118"/>
      <c r="C292" s="130"/>
      <c r="D292" s="130"/>
      <c r="E292" s="130"/>
      <c r="F292" s="118"/>
      <c r="G292" s="118"/>
      <c r="H292" s="119"/>
      <c r="I292" s="120" t="s">
        <v>194</v>
      </c>
      <c r="J292" s="121"/>
      <c r="K292" s="122" t="s">
        <v>79</v>
      </c>
      <c r="L292" s="123">
        <v>23</v>
      </c>
      <c r="M292" s="89">
        <f>L292</f>
        <v>23</v>
      </c>
      <c r="N292" s="89">
        <v>13</v>
      </c>
      <c r="O292" s="124">
        <f>(N292/L292)*100</f>
        <v>56.52173913043478</v>
      </c>
      <c r="P292" s="125">
        <f>(N292/M292)*100</f>
        <v>56.52173913043478</v>
      </c>
      <c r="Q292" s="126">
        <v>65</v>
      </c>
      <c r="R292" s="124">
        <v>62.5</v>
      </c>
      <c r="S292" s="145"/>
      <c r="T292" s="129"/>
      <c r="U292" s="129"/>
      <c r="V292" s="70"/>
    </row>
    <row r="293" spans="1:22" ht="23.25">
      <c r="A293" s="70"/>
      <c r="B293" s="118"/>
      <c r="C293" s="118"/>
      <c r="D293" s="118"/>
      <c r="E293" s="118"/>
      <c r="F293" s="130"/>
      <c r="G293" s="130"/>
      <c r="H293" s="120"/>
      <c r="I293" s="120" t="s">
        <v>194</v>
      </c>
      <c r="J293" s="121"/>
      <c r="K293" s="122" t="s">
        <v>79</v>
      </c>
      <c r="L293" s="89">
        <v>7</v>
      </c>
      <c r="M293" s="89">
        <f>L293</f>
        <v>7</v>
      </c>
      <c r="N293" s="89">
        <v>6</v>
      </c>
      <c r="O293" s="124">
        <f>(N293/L293)*100</f>
        <v>85.71428571428571</v>
      </c>
      <c r="P293" s="125">
        <f>(N293/M293)*100</f>
        <v>85.71428571428571</v>
      </c>
      <c r="Q293" s="126">
        <v>50</v>
      </c>
      <c r="R293" s="124">
        <v>50</v>
      </c>
      <c r="S293" s="128"/>
      <c r="T293" s="128"/>
      <c r="U293" s="128"/>
      <c r="V293" s="70"/>
    </row>
    <row r="294" spans="1:22" ht="23.25">
      <c r="A294" s="70"/>
      <c r="B294" s="118"/>
      <c r="C294" s="118"/>
      <c r="D294" s="118"/>
      <c r="E294" s="118"/>
      <c r="F294" s="118"/>
      <c r="G294" s="130"/>
      <c r="H294" s="120"/>
      <c r="I294" s="120" t="s">
        <v>206</v>
      </c>
      <c r="J294" s="121"/>
      <c r="K294" s="122" t="s">
        <v>79</v>
      </c>
      <c r="L294" s="89">
        <v>1</v>
      </c>
      <c r="M294" s="89">
        <f>L294</f>
        <v>1</v>
      </c>
      <c r="N294" s="89"/>
      <c r="O294" s="124">
        <f>(N294/L294)*100</f>
        <v>0</v>
      </c>
      <c r="P294" s="125">
        <f>(N294/M294)*100</f>
        <v>0</v>
      </c>
      <c r="Q294" s="126">
        <v>55</v>
      </c>
      <c r="R294" s="124"/>
      <c r="S294" s="145"/>
      <c r="T294" s="129"/>
      <c r="U294" s="129"/>
      <c r="V294" s="70"/>
    </row>
    <row r="295" spans="1:22" ht="23.25">
      <c r="A295" s="70"/>
      <c r="B295" s="118"/>
      <c r="C295" s="130"/>
      <c r="D295" s="130"/>
      <c r="E295" s="130"/>
      <c r="F295" s="118"/>
      <c r="G295" s="118"/>
      <c r="H295" s="119"/>
      <c r="I295" s="120"/>
      <c r="J295" s="121"/>
      <c r="K295" s="122"/>
      <c r="L295" s="123"/>
      <c r="M295" s="123"/>
      <c r="N295" s="123"/>
      <c r="O295" s="124"/>
      <c r="P295" s="125"/>
      <c r="Q295" s="126"/>
      <c r="R295" s="124"/>
      <c r="S295" s="128"/>
      <c r="T295" s="128"/>
      <c r="U295" s="128"/>
      <c r="V295" s="70"/>
    </row>
    <row r="296" spans="1:22" ht="23.25">
      <c r="A296" s="70"/>
      <c r="B296" s="118"/>
      <c r="C296" s="130"/>
      <c r="D296" s="130"/>
      <c r="E296" s="130"/>
      <c r="F296" s="118"/>
      <c r="G296" s="118" t="s">
        <v>60</v>
      </c>
      <c r="H296" s="119"/>
      <c r="I296" s="120" t="s">
        <v>61</v>
      </c>
      <c r="J296" s="121"/>
      <c r="K296" s="122"/>
      <c r="L296" s="123"/>
      <c r="M296" s="123"/>
      <c r="N296" s="123"/>
      <c r="O296" s="124"/>
      <c r="P296" s="125"/>
      <c r="Q296" s="126"/>
      <c r="R296" s="124"/>
      <c r="S296" s="128">
        <f>58245.4+8137+11324</f>
        <v>77706.4</v>
      </c>
      <c r="T296" s="128">
        <f>83891.5+4927.9</f>
        <v>88819.4</v>
      </c>
      <c r="U296" s="128">
        <f>(T296/S296)*100</f>
        <v>114.30126733447953</v>
      </c>
      <c r="V296" s="70"/>
    </row>
    <row r="297" spans="1:22" ht="23.25">
      <c r="A297" s="70"/>
      <c r="B297" s="118"/>
      <c r="C297" s="118"/>
      <c r="D297" s="118"/>
      <c r="E297" s="118"/>
      <c r="F297" s="130"/>
      <c r="G297" s="130"/>
      <c r="H297" s="120"/>
      <c r="I297" s="120"/>
      <c r="J297" s="121"/>
      <c r="K297" s="122"/>
      <c r="L297" s="89"/>
      <c r="M297" s="89"/>
      <c r="N297" s="89"/>
      <c r="O297" s="124"/>
      <c r="P297" s="125"/>
      <c r="Q297" s="126"/>
      <c r="R297" s="124"/>
      <c r="S297" s="145"/>
      <c r="T297" s="129"/>
      <c r="U297" s="129"/>
      <c r="V297" s="70"/>
    </row>
    <row r="298" spans="1:22" ht="23.25">
      <c r="A298" s="70"/>
      <c r="B298" s="118"/>
      <c r="C298" s="118"/>
      <c r="D298" s="118"/>
      <c r="E298" s="118"/>
      <c r="F298" s="118"/>
      <c r="G298" s="118" t="s">
        <v>62</v>
      </c>
      <c r="H298" s="119"/>
      <c r="I298" s="120" t="s">
        <v>63</v>
      </c>
      <c r="J298" s="121"/>
      <c r="K298" s="122"/>
      <c r="L298" s="123"/>
      <c r="M298" s="123"/>
      <c r="N298" s="123"/>
      <c r="O298" s="124"/>
      <c r="P298" s="125"/>
      <c r="Q298" s="126"/>
      <c r="R298" s="124"/>
      <c r="S298" s="128">
        <f>3938676.5+394756.8+418365.6+400000+744665</f>
        <v>5896463.899999999</v>
      </c>
      <c r="T298" s="128">
        <f>3480116.6+348965.4+380576.9+400000+359723</f>
        <v>4969381.9</v>
      </c>
      <c r="U298" s="128">
        <f>(T298/S298)*100</f>
        <v>84.27732254919768</v>
      </c>
      <c r="V298" s="70"/>
    </row>
    <row r="299" spans="1:22" ht="23.25">
      <c r="A299" s="70"/>
      <c r="B299" s="118"/>
      <c r="C299" s="118"/>
      <c r="D299" s="118"/>
      <c r="E299" s="118"/>
      <c r="F299" s="118"/>
      <c r="G299" s="118"/>
      <c r="H299" s="120"/>
      <c r="I299" s="120"/>
      <c r="J299" s="121"/>
      <c r="K299" s="122"/>
      <c r="L299" s="123"/>
      <c r="M299" s="123"/>
      <c r="N299" s="123"/>
      <c r="O299" s="124"/>
      <c r="P299" s="125"/>
      <c r="Q299" s="126"/>
      <c r="R299" s="124"/>
      <c r="S299" s="128"/>
      <c r="T299" s="128"/>
      <c r="U299" s="128"/>
      <c r="V299" s="70"/>
    </row>
    <row r="300" spans="1:22" ht="23.25">
      <c r="A300" s="70"/>
      <c r="B300" s="118"/>
      <c r="C300" s="118"/>
      <c r="D300" s="118"/>
      <c r="E300" s="118"/>
      <c r="F300" s="118"/>
      <c r="G300" s="118" t="s">
        <v>64</v>
      </c>
      <c r="H300" s="119"/>
      <c r="I300" s="120" t="s">
        <v>65</v>
      </c>
      <c r="J300" s="121"/>
      <c r="K300" s="122"/>
      <c r="L300" s="123"/>
      <c r="M300" s="123"/>
      <c r="N300" s="123"/>
      <c r="O300" s="124"/>
      <c r="P300" s="125"/>
      <c r="Q300" s="126"/>
      <c r="R300" s="124"/>
      <c r="S300" s="128">
        <f>5614832.5+1814662.9+526688.6+747306.5+6066337.9</f>
        <v>14769828.4</v>
      </c>
      <c r="T300" s="128">
        <f>6325737.5+1687267+454089.6+1017221.3+5916034</f>
        <v>15400349.4</v>
      </c>
      <c r="U300" s="128">
        <f>(T300/S300)*100</f>
        <v>104.26897986167532</v>
      </c>
      <c r="V300" s="70"/>
    </row>
    <row r="301" spans="1:22" ht="23.25">
      <c r="A301" s="70"/>
      <c r="B301" s="118"/>
      <c r="C301" s="118"/>
      <c r="D301" s="118"/>
      <c r="E301" s="118"/>
      <c r="F301" s="118"/>
      <c r="G301" s="118"/>
      <c r="H301" s="119"/>
      <c r="I301" s="120"/>
      <c r="J301" s="121"/>
      <c r="K301" s="122"/>
      <c r="L301" s="123"/>
      <c r="M301" s="123"/>
      <c r="N301" s="123"/>
      <c r="O301" s="124"/>
      <c r="P301" s="125"/>
      <c r="Q301" s="126"/>
      <c r="R301" s="124"/>
      <c r="S301" s="128"/>
      <c r="T301" s="128"/>
      <c r="U301" s="128"/>
      <c r="V301" s="70"/>
    </row>
    <row r="302" spans="1:22" ht="23.25">
      <c r="A302" s="70"/>
      <c r="B302" s="118"/>
      <c r="C302" s="118"/>
      <c r="D302" s="118"/>
      <c r="E302" s="118"/>
      <c r="F302" s="118" t="s">
        <v>114</v>
      </c>
      <c r="G302" s="118"/>
      <c r="H302" s="119"/>
      <c r="I302" s="120" t="s">
        <v>238</v>
      </c>
      <c r="J302" s="121"/>
      <c r="K302" s="122"/>
      <c r="L302" s="123"/>
      <c r="M302" s="123"/>
      <c r="N302" s="123"/>
      <c r="O302" s="124"/>
      <c r="P302" s="125"/>
      <c r="Q302" s="126"/>
      <c r="R302" s="124"/>
      <c r="S302" s="128"/>
      <c r="T302" s="128"/>
      <c r="U302" s="128"/>
      <c r="V302" s="70"/>
    </row>
    <row r="303" spans="1:22" ht="23.25">
      <c r="A303" s="70"/>
      <c r="B303" s="118"/>
      <c r="C303" s="118"/>
      <c r="D303" s="118"/>
      <c r="E303" s="118"/>
      <c r="F303" s="118"/>
      <c r="G303" s="118"/>
      <c r="H303" s="119"/>
      <c r="I303" s="120" t="s">
        <v>239</v>
      </c>
      <c r="J303" s="121"/>
      <c r="K303" s="122"/>
      <c r="L303" s="89"/>
      <c r="M303" s="89"/>
      <c r="N303" s="89"/>
      <c r="O303" s="124"/>
      <c r="P303" s="125"/>
      <c r="Q303" s="126"/>
      <c r="R303" s="124"/>
      <c r="S303" s="145"/>
      <c r="T303" s="129"/>
      <c r="U303" s="129"/>
      <c r="V303" s="70"/>
    </row>
    <row r="304" spans="1:22" ht="23.25">
      <c r="A304" s="70"/>
      <c r="B304" s="131"/>
      <c r="C304" s="131"/>
      <c r="D304" s="131"/>
      <c r="E304" s="131"/>
      <c r="F304" s="131"/>
      <c r="G304" s="131"/>
      <c r="H304" s="132"/>
      <c r="I304" s="133"/>
      <c r="J304" s="134"/>
      <c r="K304" s="135"/>
      <c r="L304" s="136"/>
      <c r="M304" s="136"/>
      <c r="N304" s="136"/>
      <c r="O304" s="137"/>
      <c r="P304" s="138"/>
      <c r="Q304" s="139"/>
      <c r="R304" s="137"/>
      <c r="S304" s="141"/>
      <c r="T304" s="141"/>
      <c r="U304" s="141"/>
      <c r="V304" s="70"/>
    </row>
    <row r="305" spans="1:22" ht="23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143"/>
      <c r="Q305" s="143"/>
      <c r="R305" s="143"/>
      <c r="S305" s="143"/>
      <c r="T305" s="143"/>
      <c r="U305" s="143"/>
      <c r="V305" s="70"/>
    </row>
    <row r="306" spans="1:22" ht="23.25">
      <c r="A306" s="70"/>
      <c r="B306" s="70" t="s">
        <v>250</v>
      </c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143"/>
      <c r="Q306" s="143"/>
      <c r="R306" s="143"/>
      <c r="S306" s="143"/>
      <c r="T306" s="143"/>
      <c r="U306" s="144" t="s">
        <v>132</v>
      </c>
      <c r="V306" s="70"/>
    </row>
    <row r="307" spans="1:22" ht="23.25">
      <c r="A307" s="70"/>
      <c r="B307" s="77"/>
      <c r="C307" s="78"/>
      <c r="D307" s="78"/>
      <c r="E307" s="78"/>
      <c r="F307" s="78"/>
      <c r="G307" s="79"/>
      <c r="H307" s="80"/>
      <c r="I307" s="80"/>
      <c r="J307" s="81"/>
      <c r="K307" s="82" t="s">
        <v>36</v>
      </c>
      <c r="L307" s="83"/>
      <c r="M307" s="83"/>
      <c r="N307" s="83"/>
      <c r="O307" s="83"/>
      <c r="P307" s="83"/>
      <c r="Q307" s="83"/>
      <c r="R307" s="84"/>
      <c r="S307" s="85"/>
      <c r="T307" s="78"/>
      <c r="U307" s="79"/>
      <c r="V307" s="70"/>
    </row>
    <row r="308" spans="1:22" ht="23.25">
      <c r="A308" s="70"/>
      <c r="B308" s="86"/>
      <c r="C308" s="87"/>
      <c r="D308" s="87"/>
      <c r="E308" s="87"/>
      <c r="F308" s="87"/>
      <c r="G308" s="88"/>
      <c r="H308" s="70"/>
      <c r="I308" s="70"/>
      <c r="J308" s="89"/>
      <c r="K308" s="86"/>
      <c r="L308" s="86"/>
      <c r="M308" s="87"/>
      <c r="N308" s="90"/>
      <c r="O308" s="86" t="s">
        <v>23</v>
      </c>
      <c r="P308" s="88"/>
      <c r="Q308" s="87" t="s">
        <v>31</v>
      </c>
      <c r="R308" s="87"/>
      <c r="S308" s="91" t="s">
        <v>1</v>
      </c>
      <c r="T308" s="87"/>
      <c r="U308" s="88"/>
      <c r="V308" s="70"/>
    </row>
    <row r="309" spans="1:22" ht="23.25">
      <c r="A309" s="70"/>
      <c r="B309" s="92" t="s">
        <v>2</v>
      </c>
      <c r="C309" s="93"/>
      <c r="D309" s="93"/>
      <c r="E309" s="93"/>
      <c r="F309" s="93"/>
      <c r="G309" s="94"/>
      <c r="H309" s="70"/>
      <c r="I309" s="95" t="s">
        <v>3</v>
      </c>
      <c r="J309" s="89"/>
      <c r="K309" s="86" t="s">
        <v>28</v>
      </c>
      <c r="L309" s="86" t="s">
        <v>22</v>
      </c>
      <c r="M309" s="87"/>
      <c r="N309" s="90"/>
      <c r="O309" s="86" t="s">
        <v>24</v>
      </c>
      <c r="P309" s="88"/>
      <c r="Q309" s="87" t="s">
        <v>26</v>
      </c>
      <c r="R309" s="87"/>
      <c r="S309" s="96" t="s">
        <v>35</v>
      </c>
      <c r="T309" s="93"/>
      <c r="U309" s="94"/>
      <c r="V309" s="70"/>
    </row>
    <row r="310" spans="1:22" ht="23.25">
      <c r="A310" s="70"/>
      <c r="B310" s="97"/>
      <c r="C310" s="97"/>
      <c r="D310" s="97"/>
      <c r="E310" s="97"/>
      <c r="F310" s="98"/>
      <c r="G310" s="97"/>
      <c r="H310" s="97"/>
      <c r="I310" s="95"/>
      <c r="J310" s="89"/>
      <c r="K310" s="95" t="s">
        <v>29</v>
      </c>
      <c r="L310" s="99"/>
      <c r="M310" s="100"/>
      <c r="N310" s="101"/>
      <c r="O310" s="96" t="s">
        <v>32</v>
      </c>
      <c r="P310" s="94"/>
      <c r="Q310" s="102" t="s">
        <v>27</v>
      </c>
      <c r="R310" s="87"/>
      <c r="S310" s="97"/>
      <c r="T310" s="97"/>
      <c r="U310" s="103" t="s">
        <v>4</v>
      </c>
      <c r="V310" s="70"/>
    </row>
    <row r="311" spans="1:22" ht="23.25">
      <c r="A311" s="70"/>
      <c r="B311" s="104" t="s">
        <v>17</v>
      </c>
      <c r="C311" s="104" t="s">
        <v>18</v>
      </c>
      <c r="D311" s="104" t="s">
        <v>19</v>
      </c>
      <c r="E311" s="104" t="s">
        <v>20</v>
      </c>
      <c r="F311" s="105" t="s">
        <v>21</v>
      </c>
      <c r="G311" s="104" t="s">
        <v>5</v>
      </c>
      <c r="H311" s="97"/>
      <c r="I311" s="70"/>
      <c r="J311" s="89"/>
      <c r="K311" s="95" t="s">
        <v>30</v>
      </c>
      <c r="L311" s="105" t="s">
        <v>6</v>
      </c>
      <c r="M311" s="105" t="s">
        <v>7</v>
      </c>
      <c r="N311" s="105" t="s">
        <v>8</v>
      </c>
      <c r="O311" s="95" t="s">
        <v>9</v>
      </c>
      <c r="P311" s="106" t="s">
        <v>9</v>
      </c>
      <c r="Q311" s="107" t="s">
        <v>12</v>
      </c>
      <c r="R311" s="107" t="s">
        <v>25</v>
      </c>
      <c r="S311" s="108" t="s">
        <v>6</v>
      </c>
      <c r="T311" s="104" t="s">
        <v>10</v>
      </c>
      <c r="U311" s="103" t="s">
        <v>11</v>
      </c>
      <c r="V311" s="70"/>
    </row>
    <row r="312" spans="1:22" ht="23.25">
      <c r="A312" s="70"/>
      <c r="B312" s="109"/>
      <c r="C312" s="109"/>
      <c r="D312" s="109"/>
      <c r="E312" s="109"/>
      <c r="F312" s="110"/>
      <c r="G312" s="109"/>
      <c r="H312" s="109"/>
      <c r="I312" s="111"/>
      <c r="J312" s="112"/>
      <c r="K312" s="113"/>
      <c r="L312" s="114"/>
      <c r="M312" s="114"/>
      <c r="N312" s="114"/>
      <c r="O312" s="113" t="s">
        <v>12</v>
      </c>
      <c r="P312" s="115" t="s">
        <v>13</v>
      </c>
      <c r="Q312" s="116" t="s">
        <v>33</v>
      </c>
      <c r="R312" s="116" t="s">
        <v>34</v>
      </c>
      <c r="S312" s="111"/>
      <c r="T312" s="109"/>
      <c r="U312" s="114" t="s">
        <v>14</v>
      </c>
      <c r="V312" s="70"/>
    </row>
    <row r="313" spans="1:22" ht="23.25">
      <c r="A313" s="70"/>
      <c r="B313" s="117"/>
      <c r="C313" s="117"/>
      <c r="D313" s="117"/>
      <c r="E313" s="117"/>
      <c r="F313" s="118"/>
      <c r="G313" s="117"/>
      <c r="H313" s="119"/>
      <c r="I313" s="120"/>
      <c r="J313" s="121"/>
      <c r="K313" s="122"/>
      <c r="L313" s="123"/>
      <c r="M313" s="123"/>
      <c r="N313" s="123"/>
      <c r="O313" s="124"/>
      <c r="P313" s="125"/>
      <c r="Q313" s="126"/>
      <c r="R313" s="126"/>
      <c r="S313" s="127"/>
      <c r="T313" s="128"/>
      <c r="U313" s="128"/>
      <c r="V313" s="70"/>
    </row>
    <row r="314" spans="1:22" ht="23.25">
      <c r="A314" s="70"/>
      <c r="B314" s="118" t="s">
        <v>53</v>
      </c>
      <c r="C314" s="118" t="s">
        <v>47</v>
      </c>
      <c r="D314" s="118" t="s">
        <v>41</v>
      </c>
      <c r="E314" s="118"/>
      <c r="F314" s="118" t="s">
        <v>114</v>
      </c>
      <c r="G314" s="130"/>
      <c r="H314" s="120"/>
      <c r="I314" s="120"/>
      <c r="J314" s="121"/>
      <c r="K314" s="122"/>
      <c r="L314" s="123"/>
      <c r="M314" s="123"/>
      <c r="N314" s="123"/>
      <c r="O314" s="124"/>
      <c r="P314" s="125"/>
      <c r="Q314" s="126"/>
      <c r="R314" s="124"/>
      <c r="S314" s="128"/>
      <c r="T314" s="128"/>
      <c r="U314" s="128"/>
      <c r="V314" s="70"/>
    </row>
    <row r="315" spans="1:22" ht="23.25">
      <c r="A315" s="70"/>
      <c r="B315" s="118"/>
      <c r="C315" s="118"/>
      <c r="D315" s="118"/>
      <c r="E315" s="118"/>
      <c r="F315" s="118"/>
      <c r="G315" s="130"/>
      <c r="H315" s="120"/>
      <c r="I315" s="120" t="s">
        <v>207</v>
      </c>
      <c r="J315" s="121"/>
      <c r="K315" s="122"/>
      <c r="L315" s="123"/>
      <c r="M315" s="123"/>
      <c r="N315" s="123"/>
      <c r="O315" s="124"/>
      <c r="P315" s="125"/>
      <c r="Q315" s="126"/>
      <c r="R315" s="124"/>
      <c r="S315" s="128">
        <f>SUM(S322:S329)</f>
        <v>15088192.2</v>
      </c>
      <c r="T315" s="128">
        <f>SUM(T322:T329)</f>
        <v>11340863.3</v>
      </c>
      <c r="U315" s="128">
        <f>(T315/S315)*100</f>
        <v>75.16383109170629</v>
      </c>
      <c r="V315" s="70"/>
    </row>
    <row r="316" spans="1:22" ht="23.25">
      <c r="A316" s="70"/>
      <c r="B316" s="118"/>
      <c r="C316" s="130"/>
      <c r="D316" s="130"/>
      <c r="E316" s="130"/>
      <c r="F316" s="130"/>
      <c r="G316" s="130"/>
      <c r="H316" s="120"/>
      <c r="I316" s="120"/>
      <c r="J316" s="121"/>
      <c r="K316" s="122"/>
      <c r="L316" s="89"/>
      <c r="M316" s="89"/>
      <c r="N316" s="89"/>
      <c r="O316" s="124"/>
      <c r="P316" s="125"/>
      <c r="Q316" s="126"/>
      <c r="R316" s="124"/>
      <c r="S316" s="145"/>
      <c r="T316" s="129"/>
      <c r="U316" s="129"/>
      <c r="V316" s="70"/>
    </row>
    <row r="317" spans="1:22" ht="23.25">
      <c r="A317" s="70"/>
      <c r="B317" s="118"/>
      <c r="C317" s="118"/>
      <c r="D317" s="118"/>
      <c r="E317" s="118"/>
      <c r="F317" s="118"/>
      <c r="G317" s="118"/>
      <c r="H317" s="119"/>
      <c r="I317" s="120" t="s">
        <v>196</v>
      </c>
      <c r="J317" s="121"/>
      <c r="K317" s="122" t="s">
        <v>220</v>
      </c>
      <c r="L317" s="123"/>
      <c r="M317" s="123"/>
      <c r="N317" s="123"/>
      <c r="O317" s="124"/>
      <c r="P317" s="125"/>
      <c r="Q317" s="126"/>
      <c r="R317" s="124"/>
      <c r="S317" s="128"/>
      <c r="T317" s="128"/>
      <c r="U317" s="128"/>
      <c r="V317" s="70"/>
    </row>
    <row r="318" spans="1:22" ht="23.25">
      <c r="A318" s="70"/>
      <c r="B318" s="118"/>
      <c r="C318" s="118"/>
      <c r="D318" s="118"/>
      <c r="E318" s="118"/>
      <c r="F318" s="118"/>
      <c r="G318" s="118"/>
      <c r="H318" s="119"/>
      <c r="I318" s="120" t="s">
        <v>208</v>
      </c>
      <c r="J318" s="121"/>
      <c r="K318" s="122" t="s">
        <v>141</v>
      </c>
      <c r="L318" s="147">
        <v>1401.1</v>
      </c>
      <c r="M318" s="146">
        <f>L318</f>
        <v>1401.1</v>
      </c>
      <c r="N318" s="146">
        <v>1644.1</v>
      </c>
      <c r="O318" s="124">
        <f>(N318/L318)*100</f>
        <v>117.34351580900722</v>
      </c>
      <c r="P318" s="125">
        <f>(N318/M318)*100</f>
        <v>117.34351580900722</v>
      </c>
      <c r="Q318" s="126"/>
      <c r="R318" s="124"/>
      <c r="S318" s="128"/>
      <c r="T318" s="128"/>
      <c r="U318" s="128"/>
      <c r="V318" s="70"/>
    </row>
    <row r="319" spans="1:22" ht="23.25">
      <c r="A319" s="70"/>
      <c r="B319" s="118"/>
      <c r="C319" s="118"/>
      <c r="D319" s="118"/>
      <c r="E319" s="118"/>
      <c r="F319" s="118"/>
      <c r="G319" s="118"/>
      <c r="H319" s="119"/>
      <c r="I319" s="120" t="s">
        <v>209</v>
      </c>
      <c r="J319" s="121"/>
      <c r="K319" s="122" t="s">
        <v>221</v>
      </c>
      <c r="L319" s="147"/>
      <c r="M319" s="147"/>
      <c r="N319" s="123"/>
      <c r="O319" s="124"/>
      <c r="P319" s="125"/>
      <c r="Q319" s="126"/>
      <c r="R319" s="124"/>
      <c r="S319" s="128"/>
      <c r="T319" s="128"/>
      <c r="U319" s="128"/>
      <c r="V319" s="70"/>
    </row>
    <row r="320" spans="1:22" ht="23.25">
      <c r="A320" s="70"/>
      <c r="B320" s="118"/>
      <c r="C320" s="130"/>
      <c r="D320" s="130"/>
      <c r="E320" s="130"/>
      <c r="F320" s="130"/>
      <c r="G320" s="118"/>
      <c r="H320" s="119"/>
      <c r="I320" s="120"/>
      <c r="J320" s="121"/>
      <c r="K320" s="122" t="s">
        <v>142</v>
      </c>
      <c r="L320" s="147">
        <v>3070.2</v>
      </c>
      <c r="M320" s="146">
        <f>L320</f>
        <v>3070.2</v>
      </c>
      <c r="N320" s="146">
        <v>3199</v>
      </c>
      <c r="O320" s="124">
        <f>(N320/L320)*100</f>
        <v>104.19516643866851</v>
      </c>
      <c r="P320" s="125">
        <f>(N320/M320)*100</f>
        <v>104.19516643866851</v>
      </c>
      <c r="Q320" s="126"/>
      <c r="R320" s="124"/>
      <c r="S320" s="128"/>
      <c r="T320" s="128"/>
      <c r="U320" s="128"/>
      <c r="V320" s="70"/>
    </row>
    <row r="321" spans="1:22" ht="23.25">
      <c r="A321" s="70"/>
      <c r="B321" s="118"/>
      <c r="C321" s="118"/>
      <c r="D321" s="118"/>
      <c r="E321" s="118"/>
      <c r="F321" s="118"/>
      <c r="G321" s="118"/>
      <c r="H321" s="119"/>
      <c r="I321" s="120"/>
      <c r="J321" s="121"/>
      <c r="K321" s="122"/>
      <c r="L321" s="123"/>
      <c r="M321" s="123"/>
      <c r="N321" s="123"/>
      <c r="O321" s="124"/>
      <c r="P321" s="125"/>
      <c r="Q321" s="126"/>
      <c r="R321" s="124"/>
      <c r="S321" s="128"/>
      <c r="T321" s="128"/>
      <c r="U321" s="128"/>
      <c r="V321" s="70"/>
    </row>
    <row r="322" spans="1:22" ht="23.25">
      <c r="A322" s="70"/>
      <c r="B322" s="118"/>
      <c r="C322" s="130"/>
      <c r="D322" s="130"/>
      <c r="E322" s="130"/>
      <c r="F322" s="130"/>
      <c r="G322" s="118" t="s">
        <v>62</v>
      </c>
      <c r="H322" s="119"/>
      <c r="I322" s="120" t="s">
        <v>63</v>
      </c>
      <c r="J322" s="121"/>
      <c r="K322" s="122"/>
      <c r="L322" s="123"/>
      <c r="M322" s="123"/>
      <c r="N322" s="123"/>
      <c r="O322" s="124"/>
      <c r="P322" s="125"/>
      <c r="Q322" s="126"/>
      <c r="R322" s="124"/>
      <c r="S322" s="128">
        <v>2925814.1</v>
      </c>
      <c r="T322" s="128">
        <v>440244.2</v>
      </c>
      <c r="U322" s="128">
        <f>(T322/S322)*100</f>
        <v>15.046895836615185</v>
      </c>
      <c r="V322" s="70"/>
    </row>
    <row r="323" spans="1:22" ht="23.25">
      <c r="A323" s="70"/>
      <c r="B323" s="118"/>
      <c r="C323" s="118"/>
      <c r="D323" s="118"/>
      <c r="E323" s="118"/>
      <c r="F323" s="118"/>
      <c r="G323" s="130"/>
      <c r="H323" s="119"/>
      <c r="I323" s="148"/>
      <c r="J323" s="121"/>
      <c r="K323" s="122"/>
      <c r="L323" s="89"/>
      <c r="M323" s="89"/>
      <c r="N323" s="89"/>
      <c r="O323" s="124"/>
      <c r="P323" s="125"/>
      <c r="Q323" s="126"/>
      <c r="R323" s="124"/>
      <c r="S323" s="128"/>
      <c r="T323" s="128"/>
      <c r="U323" s="128"/>
      <c r="V323" s="70"/>
    </row>
    <row r="324" spans="1:22" ht="23.25">
      <c r="A324" s="70"/>
      <c r="B324" s="118"/>
      <c r="C324" s="118"/>
      <c r="D324" s="118"/>
      <c r="E324" s="118"/>
      <c r="F324" s="118"/>
      <c r="G324" s="118" t="s">
        <v>64</v>
      </c>
      <c r="H324" s="119"/>
      <c r="I324" s="120" t="s">
        <v>65</v>
      </c>
      <c r="J324" s="121"/>
      <c r="K324" s="122"/>
      <c r="L324" s="123"/>
      <c r="M324" s="123"/>
      <c r="N324" s="123"/>
      <c r="O324" s="124"/>
      <c r="P324" s="125"/>
      <c r="Q324" s="126"/>
      <c r="R324" s="124"/>
      <c r="S324" s="128">
        <v>3356720.1</v>
      </c>
      <c r="T324" s="128">
        <v>3423679.6</v>
      </c>
      <c r="U324" s="128">
        <f>(T324/S324)*100</f>
        <v>101.99478949704506</v>
      </c>
      <c r="V324" s="70"/>
    </row>
    <row r="325" spans="1:22" ht="23.25">
      <c r="A325" s="70"/>
      <c r="B325" s="118"/>
      <c r="C325" s="118"/>
      <c r="D325" s="118"/>
      <c r="E325" s="118"/>
      <c r="F325" s="118"/>
      <c r="G325" s="118"/>
      <c r="H325" s="119"/>
      <c r="I325" s="120"/>
      <c r="J325" s="121"/>
      <c r="K325" s="122"/>
      <c r="L325" s="123"/>
      <c r="M325" s="123"/>
      <c r="N325" s="123"/>
      <c r="O325" s="124"/>
      <c r="P325" s="125"/>
      <c r="Q325" s="126"/>
      <c r="R325" s="124"/>
      <c r="S325" s="128"/>
      <c r="T325" s="128"/>
      <c r="U325" s="128"/>
      <c r="V325" s="70"/>
    </row>
    <row r="326" spans="1:22" ht="23.25">
      <c r="A326" s="70"/>
      <c r="B326" s="118"/>
      <c r="C326" s="130"/>
      <c r="D326" s="130"/>
      <c r="E326" s="130"/>
      <c r="F326" s="130"/>
      <c r="G326" s="130" t="s">
        <v>115</v>
      </c>
      <c r="H326" s="120"/>
      <c r="I326" s="120" t="s">
        <v>116</v>
      </c>
      <c r="J326" s="121"/>
      <c r="K326" s="122"/>
      <c r="L326" s="89"/>
      <c r="M326" s="89"/>
      <c r="N326" s="89"/>
      <c r="O326" s="124"/>
      <c r="P326" s="125"/>
      <c r="Q326" s="126"/>
      <c r="R326" s="124"/>
      <c r="S326" s="145"/>
      <c r="T326" s="129"/>
      <c r="U326" s="129"/>
      <c r="V326" s="70"/>
    </row>
    <row r="327" spans="1:22" ht="23.25">
      <c r="A327" s="70"/>
      <c r="B327" s="118"/>
      <c r="C327" s="118"/>
      <c r="D327" s="118"/>
      <c r="E327" s="118"/>
      <c r="F327" s="118"/>
      <c r="G327" s="118"/>
      <c r="H327" s="119"/>
      <c r="I327" s="120" t="s">
        <v>117</v>
      </c>
      <c r="J327" s="121"/>
      <c r="K327" s="122"/>
      <c r="L327" s="123"/>
      <c r="M327" s="123"/>
      <c r="N327" s="123"/>
      <c r="O327" s="124"/>
      <c r="P327" s="125"/>
      <c r="Q327" s="126"/>
      <c r="R327" s="124"/>
      <c r="S327" s="128">
        <v>5621121</v>
      </c>
      <c r="T327" s="128">
        <v>6513554</v>
      </c>
      <c r="U327" s="128">
        <f>(T327/S327)*100</f>
        <v>115.87642393750286</v>
      </c>
      <c r="V327" s="70"/>
    </row>
    <row r="328" spans="1:22" ht="23.25">
      <c r="A328" s="70"/>
      <c r="B328" s="118"/>
      <c r="C328" s="118"/>
      <c r="D328" s="118"/>
      <c r="E328" s="118"/>
      <c r="F328" s="118"/>
      <c r="G328" s="118"/>
      <c r="H328" s="119"/>
      <c r="I328" s="120"/>
      <c r="J328" s="121"/>
      <c r="K328" s="122"/>
      <c r="L328" s="89"/>
      <c r="M328" s="89"/>
      <c r="N328" s="89"/>
      <c r="O328" s="124"/>
      <c r="P328" s="125"/>
      <c r="Q328" s="126"/>
      <c r="R328" s="124"/>
      <c r="S328" s="145"/>
      <c r="T328" s="129"/>
      <c r="U328" s="129"/>
      <c r="V328" s="70"/>
    </row>
    <row r="329" spans="1:22" ht="23.25">
      <c r="A329" s="70"/>
      <c r="B329" s="118"/>
      <c r="C329" s="118"/>
      <c r="D329" s="118"/>
      <c r="E329" s="118"/>
      <c r="F329" s="118"/>
      <c r="G329" s="118" t="s">
        <v>118</v>
      </c>
      <c r="H329" s="119"/>
      <c r="I329" s="120" t="s">
        <v>119</v>
      </c>
      <c r="J329" s="121"/>
      <c r="K329" s="122"/>
      <c r="L329" s="123"/>
      <c r="M329" s="123"/>
      <c r="N329" s="123"/>
      <c r="O329" s="124"/>
      <c r="P329" s="125"/>
      <c r="Q329" s="126"/>
      <c r="R329" s="124"/>
      <c r="S329" s="128">
        <v>3184537</v>
      </c>
      <c r="T329" s="128">
        <v>963385.5</v>
      </c>
      <c r="U329" s="128">
        <f>(T329/S329)*100</f>
        <v>30.251980115162734</v>
      </c>
      <c r="V329" s="70"/>
    </row>
    <row r="330" spans="1:22" ht="23.25">
      <c r="A330" s="70"/>
      <c r="B330" s="118"/>
      <c r="C330" s="130"/>
      <c r="D330" s="130"/>
      <c r="E330" s="130"/>
      <c r="F330" s="130"/>
      <c r="G330" s="130"/>
      <c r="H330" s="120"/>
      <c r="I330" s="120"/>
      <c r="J330" s="121"/>
      <c r="K330" s="122"/>
      <c r="L330" s="89"/>
      <c r="M330" s="89"/>
      <c r="N330" s="89"/>
      <c r="O330" s="124"/>
      <c r="P330" s="125"/>
      <c r="Q330" s="126"/>
      <c r="R330" s="124"/>
      <c r="S330" s="145"/>
      <c r="T330" s="129"/>
      <c r="U330" s="129"/>
      <c r="V330" s="70"/>
    </row>
    <row r="331" spans="1:22" ht="23.25">
      <c r="A331" s="70"/>
      <c r="B331" s="118"/>
      <c r="C331" s="118"/>
      <c r="D331" s="118"/>
      <c r="E331" s="118"/>
      <c r="F331" s="118"/>
      <c r="G331" s="118"/>
      <c r="H331" s="120"/>
      <c r="I331" s="148" t="s">
        <v>120</v>
      </c>
      <c r="J331" s="121"/>
      <c r="K331" s="122"/>
      <c r="L331" s="123"/>
      <c r="M331" s="123"/>
      <c r="N331" s="123"/>
      <c r="O331" s="124"/>
      <c r="P331" s="125"/>
      <c r="Q331" s="126"/>
      <c r="R331" s="124"/>
      <c r="S331" s="149">
        <f>S13+S23+S37</f>
        <v>79752285.60000001</v>
      </c>
      <c r="T331" s="149">
        <f>T13+T23+T37</f>
        <v>71654478.9</v>
      </c>
      <c r="U331" s="149">
        <f>(T331/S331)*100</f>
        <v>89.84630140806898</v>
      </c>
      <c r="V331" s="70"/>
    </row>
    <row r="332" spans="1:22" ht="23.25">
      <c r="A332" s="70"/>
      <c r="B332" s="118"/>
      <c r="C332" s="118"/>
      <c r="D332" s="118"/>
      <c r="E332" s="118"/>
      <c r="F332" s="118"/>
      <c r="G332" s="118"/>
      <c r="H332" s="119"/>
      <c r="I332" s="148"/>
      <c r="J332" s="121"/>
      <c r="K332" s="122"/>
      <c r="L332" s="89"/>
      <c r="M332" s="89"/>
      <c r="N332" s="89"/>
      <c r="O332" s="124"/>
      <c r="P332" s="125"/>
      <c r="Q332" s="126"/>
      <c r="R332" s="124"/>
      <c r="S332" s="128"/>
      <c r="T332" s="128"/>
      <c r="U332" s="128"/>
      <c r="V332" s="70"/>
    </row>
    <row r="333" spans="1:22" ht="23.25">
      <c r="A333" s="70"/>
      <c r="B333" s="118"/>
      <c r="C333" s="130"/>
      <c r="D333" s="118"/>
      <c r="E333" s="118"/>
      <c r="F333" s="118"/>
      <c r="G333" s="118"/>
      <c r="H333" s="120"/>
      <c r="I333" s="148" t="s">
        <v>121</v>
      </c>
      <c r="J333" s="121"/>
      <c r="K333" s="122"/>
      <c r="L333" s="89"/>
      <c r="M333" s="89"/>
      <c r="N333" s="89"/>
      <c r="O333" s="124"/>
      <c r="P333" s="125"/>
      <c r="Q333" s="126"/>
      <c r="R333" s="124"/>
      <c r="S333" s="145"/>
      <c r="T333" s="129"/>
      <c r="U333" s="129"/>
      <c r="V333" s="70"/>
    </row>
    <row r="334" spans="1:22" ht="23.25">
      <c r="A334" s="70"/>
      <c r="B334" s="118"/>
      <c r="C334" s="130"/>
      <c r="D334" s="130"/>
      <c r="E334" s="130"/>
      <c r="F334" s="130"/>
      <c r="G334" s="118"/>
      <c r="H334" s="119"/>
      <c r="I334" s="120" t="s">
        <v>195</v>
      </c>
      <c r="J334" s="121"/>
      <c r="K334" s="122"/>
      <c r="L334" s="123"/>
      <c r="M334" s="123"/>
      <c r="N334" s="123"/>
      <c r="O334" s="124"/>
      <c r="P334" s="125"/>
      <c r="Q334" s="126"/>
      <c r="R334" s="124"/>
      <c r="S334" s="150">
        <f>S331</f>
        <v>79752285.60000001</v>
      </c>
      <c r="T334" s="150">
        <f>T331</f>
        <v>71654478.9</v>
      </c>
      <c r="U334" s="150">
        <f>(T334/S334)*100</f>
        <v>89.84630140806898</v>
      </c>
      <c r="V334" s="70"/>
    </row>
    <row r="335" spans="1:22" ht="23.25">
      <c r="A335" s="70"/>
      <c r="B335" s="118"/>
      <c r="C335" s="118"/>
      <c r="D335" s="118"/>
      <c r="E335" s="118"/>
      <c r="F335" s="118"/>
      <c r="G335" s="118"/>
      <c r="H335" s="119"/>
      <c r="I335" s="120"/>
      <c r="J335" s="121"/>
      <c r="K335" s="122"/>
      <c r="L335" s="123"/>
      <c r="M335" s="123"/>
      <c r="N335" s="123"/>
      <c r="O335" s="124"/>
      <c r="P335" s="125"/>
      <c r="Q335" s="126"/>
      <c r="R335" s="124"/>
      <c r="S335" s="128"/>
      <c r="T335" s="128"/>
      <c r="U335" s="128"/>
      <c r="V335" s="70"/>
    </row>
    <row r="336" spans="1:22" ht="23.25">
      <c r="A336" s="70"/>
      <c r="B336" s="118"/>
      <c r="C336" s="118"/>
      <c r="D336" s="118"/>
      <c r="E336" s="118"/>
      <c r="F336" s="118"/>
      <c r="G336" s="118"/>
      <c r="H336" s="119"/>
      <c r="I336" s="120"/>
      <c r="J336" s="121"/>
      <c r="K336" s="122"/>
      <c r="L336" s="123"/>
      <c r="M336" s="123"/>
      <c r="N336" s="123"/>
      <c r="O336" s="124"/>
      <c r="P336" s="125"/>
      <c r="Q336" s="126"/>
      <c r="R336" s="124"/>
      <c r="S336" s="128"/>
      <c r="T336" s="128"/>
      <c r="U336" s="128"/>
      <c r="V336" s="70"/>
    </row>
    <row r="337" spans="1:22" ht="23.25">
      <c r="A337" s="70"/>
      <c r="B337" s="118"/>
      <c r="C337" s="118"/>
      <c r="D337" s="118"/>
      <c r="E337" s="118"/>
      <c r="F337" s="118"/>
      <c r="G337" s="118"/>
      <c r="H337" s="119"/>
      <c r="I337" s="120"/>
      <c r="J337" s="121"/>
      <c r="K337" s="122"/>
      <c r="L337" s="123"/>
      <c r="M337" s="123"/>
      <c r="N337" s="123"/>
      <c r="O337" s="124"/>
      <c r="P337" s="125"/>
      <c r="Q337" s="126"/>
      <c r="R337" s="124"/>
      <c r="S337" s="128"/>
      <c r="T337" s="128"/>
      <c r="U337" s="128"/>
      <c r="V337" s="70"/>
    </row>
    <row r="338" spans="1:22" ht="23.25">
      <c r="A338" s="70"/>
      <c r="B338" s="118"/>
      <c r="C338" s="118"/>
      <c r="D338" s="118"/>
      <c r="E338" s="118"/>
      <c r="F338" s="118"/>
      <c r="G338" s="118"/>
      <c r="H338" s="119"/>
      <c r="I338" s="120" t="s">
        <v>152</v>
      </c>
      <c r="J338" s="121"/>
      <c r="K338" s="122"/>
      <c r="L338" s="89"/>
      <c r="M338" s="89"/>
      <c r="N338" s="89"/>
      <c r="O338" s="124"/>
      <c r="P338" s="125"/>
      <c r="Q338" s="126"/>
      <c r="R338" s="124"/>
      <c r="S338" s="145"/>
      <c r="T338" s="129"/>
      <c r="U338" s="129"/>
      <c r="V338" s="70"/>
    </row>
    <row r="339" spans="1:22" ht="23.25">
      <c r="A339" s="70"/>
      <c r="B339" s="118"/>
      <c r="C339" s="118"/>
      <c r="D339" s="118"/>
      <c r="E339" s="118"/>
      <c r="F339" s="118"/>
      <c r="G339" s="118"/>
      <c r="H339" s="119"/>
      <c r="I339" s="120" t="s">
        <v>227</v>
      </c>
      <c r="J339" s="121"/>
      <c r="K339" s="122"/>
      <c r="L339" s="123"/>
      <c r="M339" s="123"/>
      <c r="N339" s="123"/>
      <c r="O339" s="124"/>
      <c r="P339" s="125"/>
      <c r="Q339" s="126"/>
      <c r="R339" s="124"/>
      <c r="S339" s="128"/>
      <c r="T339" s="128"/>
      <c r="U339" s="128"/>
      <c r="V339" s="70"/>
    </row>
    <row r="340" spans="1:22" ht="23.25">
      <c r="A340" s="70"/>
      <c r="B340" s="118"/>
      <c r="C340" s="118"/>
      <c r="D340" s="118"/>
      <c r="E340" s="118"/>
      <c r="F340" s="118"/>
      <c r="G340" s="118"/>
      <c r="H340" s="119"/>
      <c r="I340" s="120" t="s">
        <v>140</v>
      </c>
      <c r="J340" s="121"/>
      <c r="K340" s="122"/>
      <c r="L340" s="123"/>
      <c r="M340" s="123"/>
      <c r="N340" s="123"/>
      <c r="O340" s="124"/>
      <c r="P340" s="125"/>
      <c r="Q340" s="126"/>
      <c r="R340" s="124"/>
      <c r="S340" s="128"/>
      <c r="T340" s="128"/>
      <c r="U340" s="128"/>
      <c r="V340" s="70"/>
    </row>
    <row r="341" spans="1:22" ht="23.25">
      <c r="A341" s="70"/>
      <c r="B341" s="118"/>
      <c r="C341" s="118"/>
      <c r="D341" s="118"/>
      <c r="E341" s="118"/>
      <c r="F341" s="118"/>
      <c r="G341" s="118"/>
      <c r="H341" s="119"/>
      <c r="I341" s="120"/>
      <c r="J341" s="121"/>
      <c r="K341" s="122"/>
      <c r="L341" s="123"/>
      <c r="M341" s="123"/>
      <c r="N341" s="123"/>
      <c r="O341" s="124"/>
      <c r="P341" s="125"/>
      <c r="Q341" s="126"/>
      <c r="R341" s="124"/>
      <c r="S341" s="128"/>
      <c r="T341" s="128"/>
      <c r="U341" s="128"/>
      <c r="V341" s="70"/>
    </row>
    <row r="342" spans="1:22" ht="23.25">
      <c r="A342" s="70"/>
      <c r="B342" s="131"/>
      <c r="C342" s="131"/>
      <c r="D342" s="131"/>
      <c r="E342" s="131"/>
      <c r="F342" s="131"/>
      <c r="G342" s="131"/>
      <c r="H342" s="132"/>
      <c r="I342" s="133"/>
      <c r="J342" s="134"/>
      <c r="K342" s="135"/>
      <c r="L342" s="136"/>
      <c r="M342" s="136"/>
      <c r="N342" s="136"/>
      <c r="O342" s="137"/>
      <c r="P342" s="138"/>
      <c r="Q342" s="139"/>
      <c r="R342" s="137"/>
      <c r="S342" s="141"/>
      <c r="T342" s="141"/>
      <c r="U342" s="141"/>
      <c r="V342" s="70"/>
    </row>
    <row r="343" spans="1:22" ht="23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143"/>
      <c r="Q343" s="143"/>
      <c r="R343" s="143"/>
      <c r="S343" s="143"/>
      <c r="T343" s="143"/>
      <c r="U343" s="143"/>
      <c r="V343" s="70"/>
    </row>
    <row r="344" spans="1:22" ht="23.25">
      <c r="A344" s="70"/>
      <c r="B344" s="70" t="s">
        <v>250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143"/>
      <c r="Q344" s="143"/>
      <c r="R344" s="143"/>
      <c r="S344" s="143"/>
      <c r="T344" s="143"/>
      <c r="U344" s="144" t="s">
        <v>125</v>
      </c>
      <c r="V344" s="70"/>
    </row>
    <row r="345" spans="1:22" ht="23.25">
      <c r="A345" s="70"/>
      <c r="B345" s="77"/>
      <c r="C345" s="78"/>
      <c r="D345" s="78"/>
      <c r="E345" s="78"/>
      <c r="F345" s="78"/>
      <c r="G345" s="79"/>
      <c r="H345" s="80"/>
      <c r="I345" s="80"/>
      <c r="J345" s="81"/>
      <c r="K345" s="82" t="s">
        <v>36</v>
      </c>
      <c r="L345" s="83"/>
      <c r="M345" s="83"/>
      <c r="N345" s="83"/>
      <c r="O345" s="83"/>
      <c r="P345" s="83"/>
      <c r="Q345" s="83"/>
      <c r="R345" s="84"/>
      <c r="S345" s="85"/>
      <c r="T345" s="78"/>
      <c r="U345" s="79"/>
      <c r="V345" s="70"/>
    </row>
    <row r="346" spans="1:22" ht="23.25">
      <c r="A346" s="70"/>
      <c r="B346" s="86"/>
      <c r="C346" s="87"/>
      <c r="D346" s="87"/>
      <c r="E346" s="87"/>
      <c r="F346" s="87"/>
      <c r="G346" s="88"/>
      <c r="H346" s="70"/>
      <c r="I346" s="70"/>
      <c r="J346" s="89"/>
      <c r="K346" s="86"/>
      <c r="L346" s="86"/>
      <c r="M346" s="87"/>
      <c r="N346" s="90"/>
      <c r="O346" s="86" t="s">
        <v>23</v>
      </c>
      <c r="P346" s="88"/>
      <c r="Q346" s="87" t="s">
        <v>31</v>
      </c>
      <c r="R346" s="87"/>
      <c r="S346" s="91" t="s">
        <v>1</v>
      </c>
      <c r="T346" s="87"/>
      <c r="U346" s="88"/>
      <c r="V346" s="70"/>
    </row>
    <row r="347" spans="1:22" ht="23.25">
      <c r="A347" s="70"/>
      <c r="B347" s="92" t="s">
        <v>2</v>
      </c>
      <c r="C347" s="93"/>
      <c r="D347" s="93"/>
      <c r="E347" s="93"/>
      <c r="F347" s="93"/>
      <c r="G347" s="94"/>
      <c r="H347" s="70"/>
      <c r="I347" s="95" t="s">
        <v>3</v>
      </c>
      <c r="J347" s="89"/>
      <c r="K347" s="86" t="s">
        <v>28</v>
      </c>
      <c r="L347" s="86" t="s">
        <v>22</v>
      </c>
      <c r="M347" s="87"/>
      <c r="N347" s="90"/>
      <c r="O347" s="86" t="s">
        <v>24</v>
      </c>
      <c r="P347" s="88"/>
      <c r="Q347" s="87" t="s">
        <v>26</v>
      </c>
      <c r="R347" s="87"/>
      <c r="S347" s="96" t="s">
        <v>35</v>
      </c>
      <c r="T347" s="93"/>
      <c r="U347" s="94"/>
      <c r="V347" s="70"/>
    </row>
    <row r="348" spans="1:22" ht="23.25">
      <c r="A348" s="70"/>
      <c r="B348" s="97"/>
      <c r="C348" s="97"/>
      <c r="D348" s="97"/>
      <c r="E348" s="97"/>
      <c r="F348" s="98"/>
      <c r="G348" s="97"/>
      <c r="H348" s="97"/>
      <c r="I348" s="95"/>
      <c r="J348" s="89"/>
      <c r="K348" s="95" t="s">
        <v>29</v>
      </c>
      <c r="L348" s="99"/>
      <c r="M348" s="100"/>
      <c r="N348" s="101"/>
      <c r="O348" s="96" t="s">
        <v>32</v>
      </c>
      <c r="P348" s="94"/>
      <c r="Q348" s="102" t="s">
        <v>27</v>
      </c>
      <c r="R348" s="87"/>
      <c r="S348" s="97"/>
      <c r="T348" s="97"/>
      <c r="U348" s="103" t="s">
        <v>4</v>
      </c>
      <c r="V348" s="70"/>
    </row>
    <row r="349" spans="1:22" ht="23.25">
      <c r="A349" s="70"/>
      <c r="B349" s="104" t="s">
        <v>17</v>
      </c>
      <c r="C349" s="104" t="s">
        <v>18</v>
      </c>
      <c r="D349" s="104" t="s">
        <v>19</v>
      </c>
      <c r="E349" s="104" t="s">
        <v>20</v>
      </c>
      <c r="F349" s="105" t="s">
        <v>21</v>
      </c>
      <c r="G349" s="104" t="s">
        <v>5</v>
      </c>
      <c r="H349" s="97"/>
      <c r="I349" s="70"/>
      <c r="J349" s="89"/>
      <c r="K349" s="95" t="s">
        <v>30</v>
      </c>
      <c r="L349" s="105" t="s">
        <v>6</v>
      </c>
      <c r="M349" s="105" t="s">
        <v>7</v>
      </c>
      <c r="N349" s="105" t="s">
        <v>8</v>
      </c>
      <c r="O349" s="95" t="s">
        <v>9</v>
      </c>
      <c r="P349" s="106" t="s">
        <v>9</v>
      </c>
      <c r="Q349" s="107" t="s">
        <v>12</v>
      </c>
      <c r="R349" s="107" t="s">
        <v>25</v>
      </c>
      <c r="S349" s="108" t="s">
        <v>6</v>
      </c>
      <c r="T349" s="104" t="s">
        <v>10</v>
      </c>
      <c r="U349" s="103" t="s">
        <v>11</v>
      </c>
      <c r="V349" s="70"/>
    </row>
    <row r="350" spans="1:22" ht="23.25">
      <c r="A350" s="70"/>
      <c r="B350" s="109"/>
      <c r="C350" s="109"/>
      <c r="D350" s="109"/>
      <c r="E350" s="109"/>
      <c r="F350" s="110"/>
      <c r="G350" s="109"/>
      <c r="H350" s="109"/>
      <c r="I350" s="111"/>
      <c r="J350" s="112"/>
      <c r="K350" s="113"/>
      <c r="L350" s="114"/>
      <c r="M350" s="114"/>
      <c r="N350" s="114"/>
      <c r="O350" s="113" t="s">
        <v>12</v>
      </c>
      <c r="P350" s="115" t="s">
        <v>13</v>
      </c>
      <c r="Q350" s="116" t="s">
        <v>33</v>
      </c>
      <c r="R350" s="116" t="s">
        <v>34</v>
      </c>
      <c r="S350" s="111"/>
      <c r="T350" s="109"/>
      <c r="U350" s="114" t="s">
        <v>14</v>
      </c>
      <c r="V350" s="70"/>
    </row>
    <row r="351" spans="1:22" ht="23.25">
      <c r="A351" s="70"/>
      <c r="B351" s="117"/>
      <c r="C351" s="117"/>
      <c r="D351" s="117"/>
      <c r="E351" s="117"/>
      <c r="F351" s="118"/>
      <c r="G351" s="117"/>
      <c r="H351" s="119"/>
      <c r="I351" s="120"/>
      <c r="J351" s="121"/>
      <c r="K351" s="122"/>
      <c r="L351" s="123"/>
      <c r="M351" s="123"/>
      <c r="N351" s="123"/>
      <c r="O351" s="124"/>
      <c r="P351" s="125"/>
      <c r="Q351" s="126"/>
      <c r="R351" s="126"/>
      <c r="S351" s="127"/>
      <c r="T351" s="128"/>
      <c r="U351" s="128"/>
      <c r="V351" s="70"/>
    </row>
    <row r="352" spans="1:22" ht="23.25">
      <c r="A352" s="70"/>
      <c r="B352" s="118"/>
      <c r="C352" s="118"/>
      <c r="D352" s="118"/>
      <c r="E352" s="118"/>
      <c r="F352" s="118"/>
      <c r="G352" s="118"/>
      <c r="H352" s="119"/>
      <c r="I352" s="120"/>
      <c r="J352" s="121"/>
      <c r="K352" s="122"/>
      <c r="L352" s="123"/>
      <c r="M352" s="123"/>
      <c r="N352" s="123"/>
      <c r="O352" s="124"/>
      <c r="P352" s="125"/>
      <c r="Q352" s="126"/>
      <c r="R352" s="124"/>
      <c r="S352" s="128"/>
      <c r="T352" s="128"/>
      <c r="U352" s="128"/>
      <c r="V352" s="70"/>
    </row>
    <row r="353" spans="1:22" ht="23.25">
      <c r="A353" s="70"/>
      <c r="B353" s="118"/>
      <c r="C353" s="118"/>
      <c r="D353" s="118"/>
      <c r="E353" s="118"/>
      <c r="F353" s="118"/>
      <c r="G353" s="118"/>
      <c r="H353" s="119"/>
      <c r="I353" s="120"/>
      <c r="J353" s="121"/>
      <c r="K353" s="122"/>
      <c r="L353" s="123"/>
      <c r="M353" s="123"/>
      <c r="N353" s="123"/>
      <c r="O353" s="124"/>
      <c r="P353" s="125"/>
      <c r="Q353" s="126"/>
      <c r="R353" s="124"/>
      <c r="S353" s="128"/>
      <c r="T353" s="128"/>
      <c r="U353" s="128"/>
      <c r="V353" s="70"/>
    </row>
    <row r="354" spans="1:22" ht="23.25">
      <c r="A354" s="70"/>
      <c r="B354" s="118"/>
      <c r="C354" s="130"/>
      <c r="D354" s="130"/>
      <c r="E354" s="130"/>
      <c r="F354" s="130"/>
      <c r="G354" s="130"/>
      <c r="H354" s="120"/>
      <c r="I354" s="120"/>
      <c r="J354" s="121"/>
      <c r="K354" s="122"/>
      <c r="L354" s="89"/>
      <c r="M354" s="89"/>
      <c r="N354" s="89"/>
      <c r="O354" s="124"/>
      <c r="P354" s="125"/>
      <c r="Q354" s="126"/>
      <c r="R354" s="124"/>
      <c r="S354" s="145"/>
      <c r="T354" s="129"/>
      <c r="U354" s="129"/>
      <c r="V354" s="70"/>
    </row>
    <row r="355" spans="1:22" ht="23.25">
      <c r="A355" s="70"/>
      <c r="B355" s="118"/>
      <c r="C355" s="118"/>
      <c r="D355" s="118"/>
      <c r="E355" s="118"/>
      <c r="F355" s="118"/>
      <c r="G355" s="118"/>
      <c r="H355" s="119"/>
      <c r="I355" s="120" t="s">
        <v>135</v>
      </c>
      <c r="J355" s="121"/>
      <c r="K355" s="122"/>
      <c r="L355" s="123"/>
      <c r="M355" s="123"/>
      <c r="N355" s="123"/>
      <c r="O355" s="124"/>
      <c r="P355" s="125"/>
      <c r="Q355" s="126"/>
      <c r="R355" s="124"/>
      <c r="S355" s="128"/>
      <c r="T355" s="128"/>
      <c r="U355" s="128"/>
      <c r="V355" s="70"/>
    </row>
    <row r="356" spans="1:22" ht="23.25">
      <c r="A356" s="70"/>
      <c r="B356" s="118"/>
      <c r="C356" s="118"/>
      <c r="D356" s="118"/>
      <c r="E356" s="118"/>
      <c r="F356" s="118"/>
      <c r="G356" s="118"/>
      <c r="H356" s="119"/>
      <c r="I356" s="120" t="s">
        <v>228</v>
      </c>
      <c r="J356" s="121"/>
      <c r="K356" s="122"/>
      <c r="L356" s="123"/>
      <c r="M356" s="123"/>
      <c r="N356" s="123"/>
      <c r="O356" s="124"/>
      <c r="P356" s="125"/>
      <c r="Q356" s="126"/>
      <c r="R356" s="124"/>
      <c r="S356" s="128"/>
      <c r="T356" s="128"/>
      <c r="U356" s="128"/>
      <c r="V356" s="70"/>
    </row>
    <row r="357" spans="1:22" ht="23.25">
      <c r="A357" s="70"/>
      <c r="B357" s="118"/>
      <c r="C357" s="118"/>
      <c r="D357" s="118"/>
      <c r="E357" s="118"/>
      <c r="F357" s="118"/>
      <c r="G357" s="118"/>
      <c r="H357" s="119"/>
      <c r="I357" s="120" t="s">
        <v>252</v>
      </c>
      <c r="J357" s="121"/>
      <c r="K357" s="122"/>
      <c r="L357" s="123"/>
      <c r="M357" s="123"/>
      <c r="N357" s="123"/>
      <c r="O357" s="124"/>
      <c r="P357" s="125"/>
      <c r="Q357" s="126"/>
      <c r="R357" s="124"/>
      <c r="S357" s="128"/>
      <c r="T357" s="128"/>
      <c r="U357" s="128"/>
      <c r="V357" s="70"/>
    </row>
    <row r="358" spans="1:22" ht="23.25">
      <c r="A358" s="70"/>
      <c r="B358" s="118"/>
      <c r="C358" s="130"/>
      <c r="D358" s="130"/>
      <c r="E358" s="130"/>
      <c r="F358" s="130"/>
      <c r="G358" s="130"/>
      <c r="H358" s="120"/>
      <c r="I358" s="120" t="s">
        <v>138</v>
      </c>
      <c r="J358" s="121"/>
      <c r="K358" s="122"/>
      <c r="L358" s="123"/>
      <c r="M358" s="123"/>
      <c r="N358" s="123"/>
      <c r="O358" s="124"/>
      <c r="P358" s="125"/>
      <c r="Q358" s="126"/>
      <c r="R358" s="124"/>
      <c r="S358" s="128"/>
      <c r="T358" s="128"/>
      <c r="U358" s="128"/>
      <c r="V358" s="70"/>
    </row>
    <row r="359" spans="1:22" ht="23.25">
      <c r="A359" s="70"/>
      <c r="B359" s="118"/>
      <c r="C359" s="118"/>
      <c r="D359" s="118"/>
      <c r="E359" s="118"/>
      <c r="F359" s="118"/>
      <c r="G359" s="118"/>
      <c r="H359" s="119"/>
      <c r="I359" s="120" t="s">
        <v>210</v>
      </c>
      <c r="J359" s="121"/>
      <c r="K359" s="122"/>
      <c r="L359" s="123"/>
      <c r="M359" s="123"/>
      <c r="N359" s="123"/>
      <c r="O359" s="124"/>
      <c r="P359" s="125"/>
      <c r="Q359" s="126"/>
      <c r="R359" s="124"/>
      <c r="S359" s="145"/>
      <c r="T359" s="129"/>
      <c r="U359" s="129"/>
      <c r="V359" s="70"/>
    </row>
    <row r="360" spans="1:22" ht="23.25">
      <c r="A360" s="70"/>
      <c r="B360" s="118"/>
      <c r="C360" s="130"/>
      <c r="D360" s="130"/>
      <c r="E360" s="130"/>
      <c r="F360" s="130"/>
      <c r="G360" s="130"/>
      <c r="H360" s="120"/>
      <c r="I360" s="120" t="s">
        <v>229</v>
      </c>
      <c r="J360" s="121"/>
      <c r="K360" s="122"/>
      <c r="L360" s="89"/>
      <c r="M360" s="89"/>
      <c r="N360" s="89"/>
      <c r="O360" s="124"/>
      <c r="P360" s="125"/>
      <c r="Q360" s="126"/>
      <c r="R360" s="124"/>
      <c r="S360" s="128"/>
      <c r="T360" s="128"/>
      <c r="U360" s="128"/>
      <c r="V360" s="70"/>
    </row>
    <row r="361" spans="1:22" ht="23.25">
      <c r="A361" s="70"/>
      <c r="B361" s="118"/>
      <c r="C361" s="118"/>
      <c r="D361" s="118"/>
      <c r="E361" s="118"/>
      <c r="F361" s="118"/>
      <c r="G361" s="130"/>
      <c r="H361" s="120"/>
      <c r="I361" s="120" t="s">
        <v>230</v>
      </c>
      <c r="J361" s="121"/>
      <c r="K361" s="122"/>
      <c r="L361" s="123"/>
      <c r="M361" s="123"/>
      <c r="N361" s="123"/>
      <c r="O361" s="124"/>
      <c r="P361" s="125"/>
      <c r="Q361" s="126"/>
      <c r="R361" s="124"/>
      <c r="S361" s="145"/>
      <c r="T361" s="129"/>
      <c r="U361" s="129"/>
      <c r="V361" s="70"/>
    </row>
    <row r="362" spans="1:22" ht="23.25">
      <c r="A362" s="70"/>
      <c r="B362" s="118"/>
      <c r="C362" s="118"/>
      <c r="D362" s="118"/>
      <c r="E362" s="118"/>
      <c r="F362" s="118"/>
      <c r="G362" s="118"/>
      <c r="H362" s="119"/>
      <c r="I362" s="120" t="s">
        <v>253</v>
      </c>
      <c r="J362" s="121"/>
      <c r="K362" s="122"/>
      <c r="L362" s="123"/>
      <c r="M362" s="123"/>
      <c r="N362" s="123"/>
      <c r="O362" s="124"/>
      <c r="P362" s="125"/>
      <c r="Q362" s="126"/>
      <c r="R362" s="124"/>
      <c r="S362" s="145"/>
      <c r="T362" s="129"/>
      <c r="U362" s="129"/>
      <c r="V362" s="70"/>
    </row>
    <row r="363" spans="1:22" ht="23.25">
      <c r="A363" s="70"/>
      <c r="B363" s="118"/>
      <c r="C363" s="118"/>
      <c r="D363" s="118"/>
      <c r="E363" s="118"/>
      <c r="F363" s="118"/>
      <c r="G363" s="118"/>
      <c r="H363" s="119"/>
      <c r="I363" s="120" t="s">
        <v>211</v>
      </c>
      <c r="J363" s="121"/>
      <c r="K363" s="122"/>
      <c r="L363" s="89"/>
      <c r="M363" s="89"/>
      <c r="N363" s="89"/>
      <c r="O363" s="124"/>
      <c r="P363" s="125"/>
      <c r="Q363" s="126"/>
      <c r="R363" s="124"/>
      <c r="S363" s="128"/>
      <c r="T363" s="128"/>
      <c r="U363" s="128"/>
      <c r="V363" s="70"/>
    </row>
    <row r="364" spans="1:22" ht="23.25">
      <c r="A364" s="70"/>
      <c r="B364" s="118"/>
      <c r="C364" s="130"/>
      <c r="D364" s="130"/>
      <c r="E364" s="130"/>
      <c r="F364" s="130"/>
      <c r="G364" s="130"/>
      <c r="H364" s="120"/>
      <c r="I364" s="120" t="s">
        <v>217</v>
      </c>
      <c r="J364" s="121"/>
      <c r="K364" s="122"/>
      <c r="L364" s="89"/>
      <c r="M364" s="89"/>
      <c r="N364" s="89"/>
      <c r="O364" s="124"/>
      <c r="P364" s="125"/>
      <c r="Q364" s="126"/>
      <c r="R364" s="124"/>
      <c r="S364" s="145"/>
      <c r="T364" s="129"/>
      <c r="U364" s="129"/>
      <c r="V364" s="70"/>
    </row>
    <row r="365" spans="1:22" ht="23.25">
      <c r="A365" s="70"/>
      <c r="B365" s="118"/>
      <c r="C365" s="118"/>
      <c r="D365" s="118"/>
      <c r="E365" s="118"/>
      <c r="F365" s="118"/>
      <c r="G365" s="118"/>
      <c r="H365" s="119"/>
      <c r="I365" s="120" t="s">
        <v>216</v>
      </c>
      <c r="J365" s="121"/>
      <c r="K365" s="122"/>
      <c r="L365" s="123"/>
      <c r="M365" s="123"/>
      <c r="N365" s="123"/>
      <c r="O365" s="124"/>
      <c r="P365" s="125"/>
      <c r="Q365" s="126"/>
      <c r="R365" s="124"/>
      <c r="S365" s="128"/>
      <c r="T365" s="128"/>
      <c r="U365" s="128"/>
      <c r="V365" s="70"/>
    </row>
    <row r="366" spans="1:22" ht="23.25">
      <c r="A366" s="70"/>
      <c r="B366" s="118"/>
      <c r="C366" s="118"/>
      <c r="D366" s="118"/>
      <c r="E366" s="118"/>
      <c r="F366" s="118"/>
      <c r="G366" s="118"/>
      <c r="H366" s="120"/>
      <c r="I366" s="120" t="s">
        <v>231</v>
      </c>
      <c r="J366" s="121"/>
      <c r="K366" s="122"/>
      <c r="L366" s="123"/>
      <c r="M366" s="123"/>
      <c r="N366" s="123"/>
      <c r="O366" s="124"/>
      <c r="P366" s="125"/>
      <c r="Q366" s="126"/>
      <c r="R366" s="124"/>
      <c r="S366" s="128"/>
      <c r="T366" s="128"/>
      <c r="U366" s="128"/>
      <c r="V366" s="70"/>
    </row>
    <row r="367" spans="1:22" ht="23.25">
      <c r="A367" s="70"/>
      <c r="B367" s="118"/>
      <c r="C367" s="118"/>
      <c r="D367" s="118"/>
      <c r="E367" s="118"/>
      <c r="F367" s="118"/>
      <c r="G367" s="118"/>
      <c r="H367" s="119"/>
      <c r="I367" s="120" t="s">
        <v>153</v>
      </c>
      <c r="J367" s="121"/>
      <c r="K367" s="122"/>
      <c r="L367" s="89"/>
      <c r="M367" s="89"/>
      <c r="N367" s="89"/>
      <c r="O367" s="124"/>
      <c r="P367" s="125"/>
      <c r="Q367" s="126"/>
      <c r="R367" s="124"/>
      <c r="S367" s="145"/>
      <c r="T367" s="129"/>
      <c r="U367" s="129"/>
      <c r="V367" s="70"/>
    </row>
    <row r="368" spans="1:22" ht="23.25">
      <c r="A368" s="70"/>
      <c r="B368" s="118"/>
      <c r="C368" s="130"/>
      <c r="D368" s="130"/>
      <c r="E368" s="130"/>
      <c r="F368" s="130"/>
      <c r="G368" s="130"/>
      <c r="H368" s="120"/>
      <c r="I368" s="120" t="s">
        <v>154</v>
      </c>
      <c r="J368" s="121"/>
      <c r="K368" s="122"/>
      <c r="L368" s="123"/>
      <c r="M368" s="123"/>
      <c r="N368" s="123"/>
      <c r="O368" s="124"/>
      <c r="P368" s="125"/>
      <c r="Q368" s="126"/>
      <c r="R368" s="124"/>
      <c r="S368" s="128"/>
      <c r="T368" s="128"/>
      <c r="U368" s="128"/>
      <c r="V368" s="70"/>
    </row>
    <row r="369" spans="1:22" ht="23.25">
      <c r="A369" s="70"/>
      <c r="B369" s="118"/>
      <c r="C369" s="118"/>
      <c r="D369" s="118"/>
      <c r="E369" s="118"/>
      <c r="F369" s="118"/>
      <c r="G369" s="118"/>
      <c r="H369" s="119"/>
      <c r="I369" s="120" t="s">
        <v>212</v>
      </c>
      <c r="J369" s="121"/>
      <c r="K369" s="122"/>
      <c r="L369" s="123"/>
      <c r="M369" s="123"/>
      <c r="N369" s="123"/>
      <c r="O369" s="124"/>
      <c r="P369" s="125"/>
      <c r="Q369" s="126"/>
      <c r="R369" s="124"/>
      <c r="S369" s="128"/>
      <c r="T369" s="128"/>
      <c r="U369" s="128"/>
      <c r="V369" s="70"/>
    </row>
    <row r="370" spans="1:22" ht="23.25">
      <c r="A370" s="70"/>
      <c r="B370" s="118"/>
      <c r="C370" s="118"/>
      <c r="D370" s="118"/>
      <c r="E370" s="118"/>
      <c r="F370" s="118"/>
      <c r="G370" s="118"/>
      <c r="H370" s="119"/>
      <c r="I370" s="120" t="s">
        <v>213</v>
      </c>
      <c r="J370" s="121"/>
      <c r="K370" s="122"/>
      <c r="L370" s="123"/>
      <c r="M370" s="123"/>
      <c r="N370" s="123"/>
      <c r="O370" s="124"/>
      <c r="P370" s="125"/>
      <c r="Q370" s="126"/>
      <c r="R370" s="124"/>
      <c r="S370" s="128"/>
      <c r="T370" s="128"/>
      <c r="U370" s="128"/>
      <c r="V370" s="70"/>
    </row>
    <row r="371" spans="1:22" ht="23.25">
      <c r="A371" s="70"/>
      <c r="B371" s="118"/>
      <c r="C371" s="130"/>
      <c r="D371" s="130"/>
      <c r="E371" s="130"/>
      <c r="F371" s="130"/>
      <c r="G371" s="130"/>
      <c r="H371" s="120"/>
      <c r="I371" s="120" t="s">
        <v>214</v>
      </c>
      <c r="J371" s="121"/>
      <c r="K371" s="122"/>
      <c r="L371" s="89"/>
      <c r="M371" s="89"/>
      <c r="N371" s="89"/>
      <c r="O371" s="124"/>
      <c r="P371" s="125"/>
      <c r="Q371" s="126"/>
      <c r="R371" s="124"/>
      <c r="S371" s="145"/>
      <c r="T371" s="129"/>
      <c r="U371" s="129"/>
      <c r="V371" s="70"/>
    </row>
    <row r="372" spans="1:22" ht="23.25">
      <c r="A372" s="70"/>
      <c r="B372" s="118"/>
      <c r="C372" s="130"/>
      <c r="D372" s="130"/>
      <c r="E372" s="130"/>
      <c r="F372" s="130"/>
      <c r="G372" s="130"/>
      <c r="H372" s="120"/>
      <c r="I372" s="120" t="s">
        <v>215</v>
      </c>
      <c r="J372" s="121"/>
      <c r="K372" s="122"/>
      <c r="L372" s="123"/>
      <c r="M372" s="123"/>
      <c r="N372" s="123"/>
      <c r="O372" s="124"/>
      <c r="P372" s="125"/>
      <c r="Q372" s="126"/>
      <c r="R372" s="124"/>
      <c r="S372" s="128"/>
      <c r="T372" s="128"/>
      <c r="U372" s="128"/>
      <c r="V372" s="70"/>
    </row>
    <row r="373" spans="1:22" ht="23.25">
      <c r="A373" s="70"/>
      <c r="B373" s="118"/>
      <c r="C373" s="118"/>
      <c r="D373" s="118"/>
      <c r="E373" s="118"/>
      <c r="F373" s="118"/>
      <c r="G373" s="118"/>
      <c r="H373" s="119"/>
      <c r="I373" s="120"/>
      <c r="J373" s="121"/>
      <c r="K373" s="122"/>
      <c r="L373" s="123"/>
      <c r="M373" s="123"/>
      <c r="N373" s="123"/>
      <c r="O373" s="124"/>
      <c r="P373" s="125"/>
      <c r="Q373" s="126"/>
      <c r="R373" s="124"/>
      <c r="S373" s="128"/>
      <c r="T373" s="128"/>
      <c r="U373" s="128"/>
      <c r="V373" s="70"/>
    </row>
    <row r="374" spans="1:22" ht="23.25">
      <c r="A374" s="70"/>
      <c r="B374" s="118"/>
      <c r="C374" s="118"/>
      <c r="D374" s="118"/>
      <c r="E374" s="118"/>
      <c r="F374" s="118"/>
      <c r="G374" s="118"/>
      <c r="H374" s="119"/>
      <c r="I374" s="120"/>
      <c r="J374" s="121"/>
      <c r="K374" s="122"/>
      <c r="L374" s="123"/>
      <c r="M374" s="123"/>
      <c r="N374" s="123"/>
      <c r="O374" s="124"/>
      <c r="P374" s="125"/>
      <c r="Q374" s="126"/>
      <c r="R374" s="124"/>
      <c r="S374" s="128"/>
      <c r="T374" s="128"/>
      <c r="U374" s="128"/>
      <c r="V374" s="70"/>
    </row>
    <row r="375" spans="1:22" ht="23.25">
      <c r="A375" s="70"/>
      <c r="B375" s="118"/>
      <c r="C375" s="118"/>
      <c r="D375" s="118"/>
      <c r="E375" s="118"/>
      <c r="F375" s="118"/>
      <c r="G375" s="118"/>
      <c r="H375" s="119"/>
      <c r="I375" s="120"/>
      <c r="J375" s="121"/>
      <c r="K375" s="122"/>
      <c r="L375" s="123"/>
      <c r="M375" s="123"/>
      <c r="N375" s="123"/>
      <c r="O375" s="124"/>
      <c r="P375" s="125"/>
      <c r="Q375" s="126"/>
      <c r="R375" s="124"/>
      <c r="S375" s="128"/>
      <c r="T375" s="128"/>
      <c r="U375" s="128"/>
      <c r="V375" s="70"/>
    </row>
    <row r="376" spans="1:22" ht="23.25">
      <c r="A376" s="70"/>
      <c r="B376" s="118"/>
      <c r="C376" s="118"/>
      <c r="D376" s="118"/>
      <c r="E376" s="118"/>
      <c r="F376" s="118"/>
      <c r="G376" s="118"/>
      <c r="H376" s="119"/>
      <c r="I376" s="120"/>
      <c r="J376" s="121"/>
      <c r="K376" s="122"/>
      <c r="L376" s="123"/>
      <c r="M376" s="123"/>
      <c r="N376" s="123"/>
      <c r="O376" s="124"/>
      <c r="P376" s="125"/>
      <c r="Q376" s="126"/>
      <c r="R376" s="124"/>
      <c r="S376" s="128"/>
      <c r="T376" s="128"/>
      <c r="U376" s="128"/>
      <c r="V376" s="70"/>
    </row>
    <row r="377" spans="1:22" ht="23.25">
      <c r="A377" s="70"/>
      <c r="B377" s="118"/>
      <c r="C377" s="118"/>
      <c r="D377" s="118"/>
      <c r="E377" s="118"/>
      <c r="F377" s="118"/>
      <c r="G377" s="118"/>
      <c r="H377" s="119"/>
      <c r="I377" s="120"/>
      <c r="J377" s="121"/>
      <c r="K377" s="122"/>
      <c r="L377" s="123"/>
      <c r="M377" s="123"/>
      <c r="N377" s="123"/>
      <c r="O377" s="124"/>
      <c r="P377" s="125"/>
      <c r="Q377" s="126"/>
      <c r="R377" s="124"/>
      <c r="S377" s="128"/>
      <c r="T377" s="128"/>
      <c r="U377" s="128"/>
      <c r="V377" s="70"/>
    </row>
    <row r="378" spans="1:22" ht="23.25">
      <c r="A378" s="70"/>
      <c r="B378" s="118"/>
      <c r="C378" s="118"/>
      <c r="D378" s="118"/>
      <c r="E378" s="118"/>
      <c r="F378" s="118"/>
      <c r="G378" s="118"/>
      <c r="H378" s="119"/>
      <c r="I378" s="120"/>
      <c r="J378" s="121"/>
      <c r="K378" s="122"/>
      <c r="L378" s="123"/>
      <c r="M378" s="123"/>
      <c r="N378" s="123"/>
      <c r="O378" s="124"/>
      <c r="P378" s="125"/>
      <c r="Q378" s="126"/>
      <c r="R378" s="124"/>
      <c r="S378" s="128"/>
      <c r="T378" s="128"/>
      <c r="U378" s="128"/>
      <c r="V378" s="70"/>
    </row>
    <row r="379" spans="1:22" ht="23.25">
      <c r="A379" s="70"/>
      <c r="B379" s="118"/>
      <c r="C379" s="118"/>
      <c r="D379" s="118"/>
      <c r="E379" s="118"/>
      <c r="F379" s="118"/>
      <c r="G379" s="118"/>
      <c r="H379" s="119"/>
      <c r="I379" s="120"/>
      <c r="J379" s="121"/>
      <c r="K379" s="122"/>
      <c r="L379" s="123"/>
      <c r="M379" s="123"/>
      <c r="N379" s="123"/>
      <c r="O379" s="124"/>
      <c r="P379" s="125"/>
      <c r="Q379" s="126"/>
      <c r="R379" s="124"/>
      <c r="S379" s="128"/>
      <c r="T379" s="128"/>
      <c r="U379" s="128"/>
      <c r="V379" s="70"/>
    </row>
    <row r="380" spans="1:22" ht="23.25">
      <c r="A380" s="70"/>
      <c r="B380" s="131"/>
      <c r="C380" s="131"/>
      <c r="D380" s="131"/>
      <c r="E380" s="131"/>
      <c r="F380" s="131"/>
      <c r="G380" s="131"/>
      <c r="H380" s="132"/>
      <c r="I380" s="133"/>
      <c r="J380" s="134"/>
      <c r="K380" s="135"/>
      <c r="L380" s="136"/>
      <c r="M380" s="136"/>
      <c r="N380" s="136"/>
      <c r="O380" s="137"/>
      <c r="P380" s="138"/>
      <c r="Q380" s="139"/>
      <c r="R380" s="137"/>
      <c r="S380" s="141"/>
      <c r="T380" s="141"/>
      <c r="U380" s="141"/>
      <c r="V380" s="70"/>
    </row>
    <row r="381" spans="1:22" ht="23.25">
      <c r="A381" s="70" t="s">
        <v>16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 t="s">
        <v>16</v>
      </c>
    </row>
    <row r="65460" spans="1:22" ht="23.25">
      <c r="A65460" s="1"/>
      <c r="B65460" s="1"/>
      <c r="C65460" s="1"/>
      <c r="D65460" s="1"/>
      <c r="E65460" s="1"/>
      <c r="F65460" s="1"/>
      <c r="G65460" s="1"/>
      <c r="H65460" s="1"/>
      <c r="I65460" s="1"/>
      <c r="J65460" s="1"/>
      <c r="K65460" s="1"/>
      <c r="L65460" s="1"/>
      <c r="M65460" s="1"/>
      <c r="N65460" s="1"/>
      <c r="O65460" s="1"/>
      <c r="P65460" s="29"/>
      <c r="Q65460" s="29"/>
      <c r="R65460" s="29"/>
      <c r="S65460" s="29"/>
      <c r="T65460" s="29"/>
      <c r="U65460" s="29"/>
      <c r="V65460" s="1"/>
    </row>
    <row r="65461" spans="1:22" ht="23.25">
      <c r="A65461" s="1"/>
      <c r="B65461" s="1" t="s">
        <v>250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29"/>
      <c r="Q65461" s="29"/>
      <c r="R65461" s="29"/>
      <c r="S65461" s="29"/>
      <c r="T65461" s="29"/>
      <c r="U65461" s="34" t="s">
        <v>15</v>
      </c>
      <c r="V65461" s="1"/>
    </row>
    <row r="65462" spans="1:22" ht="23.25">
      <c r="A65462" s="1"/>
      <c r="B65462" s="52"/>
      <c r="C65462" s="2"/>
      <c r="D65462" s="2"/>
      <c r="E65462" s="2"/>
      <c r="F65462" s="2"/>
      <c r="G65462" s="3"/>
      <c r="H65462" s="4"/>
      <c r="I65462" s="4"/>
      <c r="J65462" s="5"/>
      <c r="K65462" s="60" t="s">
        <v>36</v>
      </c>
      <c r="L65462" s="61"/>
      <c r="M65462" s="61"/>
      <c r="N65462" s="61"/>
      <c r="O65462" s="61"/>
      <c r="P65462" s="61"/>
      <c r="Q65462" s="61"/>
      <c r="R65462" s="62"/>
      <c r="S65462" s="63"/>
      <c r="T65462" s="2"/>
      <c r="U65462" s="3"/>
      <c r="V65462" s="1"/>
    </row>
    <row r="65463" spans="1:22" ht="23.25">
      <c r="A65463" s="1"/>
      <c r="B65463" s="10"/>
      <c r="C65463" s="11"/>
      <c r="D65463" s="11"/>
      <c r="E65463" s="11"/>
      <c r="F65463" s="11"/>
      <c r="G65463" s="59"/>
      <c r="H65463" s="1"/>
      <c r="I65463" s="1"/>
      <c r="J65463" s="9"/>
      <c r="K65463" s="10"/>
      <c r="L65463" s="10"/>
      <c r="M65463" s="11"/>
      <c r="N65463" s="64"/>
      <c r="O65463" s="10" t="s">
        <v>23</v>
      </c>
      <c r="P65463" s="59"/>
      <c r="Q65463" s="11" t="s">
        <v>31</v>
      </c>
      <c r="R65463" s="11"/>
      <c r="S65463" s="65" t="s">
        <v>1</v>
      </c>
      <c r="T65463" s="11"/>
      <c r="U65463" s="59"/>
      <c r="V65463" s="1"/>
    </row>
    <row r="65464" spans="1:22" ht="23.25">
      <c r="A65464" s="1"/>
      <c r="B65464" s="69" t="s">
        <v>2</v>
      </c>
      <c r="C65464" s="7"/>
      <c r="D65464" s="7"/>
      <c r="E65464" s="7"/>
      <c r="F65464" s="7"/>
      <c r="G65464" s="8"/>
      <c r="H65464" s="1"/>
      <c r="I65464" s="14" t="s">
        <v>3</v>
      </c>
      <c r="J65464" s="9"/>
      <c r="K65464" s="10" t="s">
        <v>28</v>
      </c>
      <c r="L65464" s="10" t="s">
        <v>22</v>
      </c>
      <c r="M65464" s="11"/>
      <c r="N65464" s="64"/>
      <c r="O65464" s="10" t="s">
        <v>24</v>
      </c>
      <c r="P65464" s="59"/>
      <c r="Q65464" s="11" t="s">
        <v>26</v>
      </c>
      <c r="R65464" s="11"/>
      <c r="S65464" s="6" t="s">
        <v>35</v>
      </c>
      <c r="T65464" s="7"/>
      <c r="U65464" s="8"/>
      <c r="V65464" s="1"/>
    </row>
    <row r="65465" spans="1:22" ht="23.25">
      <c r="A65465" s="1"/>
      <c r="B65465" s="12"/>
      <c r="C65465" s="12"/>
      <c r="D65465" s="12"/>
      <c r="E65465" s="12"/>
      <c r="F65465" s="13"/>
      <c r="G65465" s="12"/>
      <c r="H65465" s="12"/>
      <c r="I65465" s="14"/>
      <c r="J65465" s="9"/>
      <c r="K65465" s="14" t="s">
        <v>29</v>
      </c>
      <c r="L65465" s="66"/>
      <c r="M65465" s="67"/>
      <c r="N65465" s="68"/>
      <c r="O65465" s="6" t="s">
        <v>32</v>
      </c>
      <c r="P65465" s="8"/>
      <c r="Q65465" s="58" t="s">
        <v>27</v>
      </c>
      <c r="R65465" s="11"/>
      <c r="S65465" s="12"/>
      <c r="T65465" s="12"/>
      <c r="U65465" s="15" t="s">
        <v>4</v>
      </c>
      <c r="V65465" s="1"/>
    </row>
    <row r="65466" spans="1:22" ht="23.25">
      <c r="A65466" s="1"/>
      <c r="B65466" s="16" t="s">
        <v>17</v>
      </c>
      <c r="C65466" s="16" t="s">
        <v>18</v>
      </c>
      <c r="D65466" s="16" t="s">
        <v>19</v>
      </c>
      <c r="E65466" s="16" t="s">
        <v>20</v>
      </c>
      <c r="F65466" s="17" t="s">
        <v>21</v>
      </c>
      <c r="G65466" s="16" t="s">
        <v>5</v>
      </c>
      <c r="H65466" s="12"/>
      <c r="I65466" s="1"/>
      <c r="J65466" s="9"/>
      <c r="K65466" s="14" t="s">
        <v>30</v>
      </c>
      <c r="L65466" s="17" t="s">
        <v>6</v>
      </c>
      <c r="M65466" s="17" t="s">
        <v>7</v>
      </c>
      <c r="N65466" s="17" t="s">
        <v>8</v>
      </c>
      <c r="O65466" s="14" t="s">
        <v>9</v>
      </c>
      <c r="P65466" s="18" t="s">
        <v>9</v>
      </c>
      <c r="Q65466" s="54" t="s">
        <v>12</v>
      </c>
      <c r="R65466" s="54" t="s">
        <v>25</v>
      </c>
      <c r="S65466" s="53" t="s">
        <v>6</v>
      </c>
      <c r="T65466" s="16" t="s">
        <v>10</v>
      </c>
      <c r="U65466" s="15" t="s">
        <v>11</v>
      </c>
      <c r="V65466" s="1"/>
    </row>
    <row r="65467" spans="1:22" ht="23.25">
      <c r="A65467" s="1"/>
      <c r="B65467" s="19"/>
      <c r="C65467" s="19"/>
      <c r="D65467" s="19"/>
      <c r="E65467" s="19"/>
      <c r="F65467" s="20"/>
      <c r="G65467" s="19"/>
      <c r="H65467" s="19"/>
      <c r="I65467" s="21"/>
      <c r="J65467" s="22"/>
      <c r="K65467" s="23"/>
      <c r="L65467" s="24"/>
      <c r="M65467" s="24"/>
      <c r="N65467" s="24"/>
      <c r="O65467" s="23" t="s">
        <v>12</v>
      </c>
      <c r="P65467" s="25" t="s">
        <v>13</v>
      </c>
      <c r="Q65467" s="55" t="s">
        <v>33</v>
      </c>
      <c r="R65467" s="55" t="s">
        <v>34</v>
      </c>
      <c r="S65467" s="21"/>
      <c r="T65467" s="19"/>
      <c r="U65467" s="24" t="s">
        <v>14</v>
      </c>
      <c r="V65467" s="1"/>
    </row>
    <row r="65468" spans="1:22" ht="23.25">
      <c r="A65468" s="1"/>
      <c r="B65468" s="28"/>
      <c r="C65468" s="28"/>
      <c r="D65468" s="28"/>
      <c r="E65468" s="28"/>
      <c r="F65468" s="30"/>
      <c r="G65468" s="28"/>
      <c r="H65468" s="48"/>
      <c r="I65468" s="36"/>
      <c r="J65468" s="49"/>
      <c r="K65468" s="26"/>
      <c r="L65468" s="27"/>
      <c r="M65468" s="27"/>
      <c r="N65468" s="27"/>
      <c r="O65468" s="38"/>
      <c r="P65468" s="39"/>
      <c r="Q65468" s="41"/>
      <c r="R65468" s="41"/>
      <c r="S65468" s="57"/>
      <c r="T65468" s="40"/>
      <c r="U65468" s="40"/>
      <c r="V65468" s="1"/>
    </row>
    <row r="65469" spans="1:22" ht="23.25">
      <c r="A65469" s="1"/>
      <c r="B65469" s="30"/>
      <c r="C65469" s="30"/>
      <c r="D65469" s="30"/>
      <c r="E65469" s="30"/>
      <c r="F65469" s="30"/>
      <c r="G65469" s="30"/>
      <c r="H65469" s="48"/>
      <c r="I65469" s="36"/>
      <c r="J65469" s="49"/>
      <c r="K65469" s="26"/>
      <c r="L65469" s="27"/>
      <c r="M65469" s="27"/>
      <c r="N65469" s="27"/>
      <c r="O65469" s="38"/>
      <c r="P65469" s="39"/>
      <c r="Q65469" s="41"/>
      <c r="R65469" s="38"/>
      <c r="S65469" s="40"/>
      <c r="T65469" s="40"/>
      <c r="U65469" s="40"/>
      <c r="V65469" s="1"/>
    </row>
    <row r="65470" spans="1:22" ht="23.25">
      <c r="A65470" s="1"/>
      <c r="B65470" s="30"/>
      <c r="C65470" s="30"/>
      <c r="D65470" s="30"/>
      <c r="E65470" s="30"/>
      <c r="F65470" s="30"/>
      <c r="G65470" s="30"/>
      <c r="H65470" s="48"/>
      <c r="I65470" s="36"/>
      <c r="J65470" s="49"/>
      <c r="K65470" s="26"/>
      <c r="L65470" s="27"/>
      <c r="M65470" s="27"/>
      <c r="N65470" s="27"/>
      <c r="O65470" s="38"/>
      <c r="P65470" s="39"/>
      <c r="Q65470" s="41"/>
      <c r="R65470" s="38"/>
      <c r="S65470" s="40"/>
      <c r="T65470" s="40"/>
      <c r="U65470" s="40"/>
      <c r="V65470" s="1"/>
    </row>
    <row r="65471" spans="1:22" ht="23.25">
      <c r="A65471" s="1"/>
      <c r="B65471" s="30"/>
      <c r="C65471" s="47"/>
      <c r="D65471" s="47"/>
      <c r="E65471" s="47"/>
      <c r="F65471" s="47"/>
      <c r="G65471" s="47"/>
      <c r="H65471" s="36"/>
      <c r="I65471" s="36"/>
      <c r="J65471" s="49"/>
      <c r="K65471" s="26"/>
      <c r="L65471" s="9"/>
      <c r="M65471" s="9"/>
      <c r="N65471" s="9"/>
      <c r="O65471" s="38"/>
      <c r="P65471" s="39"/>
      <c r="Q65471" s="41"/>
      <c r="R65471" s="38"/>
      <c r="S65471" s="46"/>
      <c r="T65471" s="42"/>
      <c r="U65471" s="42"/>
      <c r="V65471" s="1"/>
    </row>
    <row r="65472" spans="1:22" ht="23.25">
      <c r="A65472" s="1"/>
      <c r="B65472" s="30"/>
      <c r="C65472" s="30"/>
      <c r="D65472" s="30"/>
      <c r="E65472" s="30"/>
      <c r="F65472" s="30"/>
      <c r="G65472" s="30"/>
      <c r="H65472" s="48"/>
      <c r="I65472" s="36"/>
      <c r="J65472" s="49"/>
      <c r="K65472" s="26"/>
      <c r="L65472" s="27"/>
      <c r="M65472" s="27"/>
      <c r="N65472" s="27"/>
      <c r="O65472" s="38"/>
      <c r="P65472" s="39"/>
      <c r="Q65472" s="41"/>
      <c r="R65472" s="38"/>
      <c r="S65472" s="40"/>
      <c r="T65472" s="40"/>
      <c r="U65472" s="40"/>
      <c r="V65472" s="1"/>
    </row>
    <row r="65473" spans="1:22" ht="23.25">
      <c r="A65473" s="1"/>
      <c r="B65473" s="30"/>
      <c r="C65473" s="30"/>
      <c r="D65473" s="30"/>
      <c r="E65473" s="30"/>
      <c r="F65473" s="30"/>
      <c r="G65473" s="30"/>
      <c r="H65473" s="48"/>
      <c r="I65473" s="36"/>
      <c r="J65473" s="49"/>
      <c r="K65473" s="26"/>
      <c r="L65473" s="9"/>
      <c r="M65473" s="9"/>
      <c r="N65473" s="9"/>
      <c r="O65473" s="38"/>
      <c r="P65473" s="39"/>
      <c r="Q65473" s="41"/>
      <c r="R65473" s="38"/>
      <c r="S65473" s="46"/>
      <c r="T65473" s="42"/>
      <c r="U65473" s="42"/>
      <c r="V65473" s="1"/>
    </row>
    <row r="65474" spans="1:22" ht="23.25">
      <c r="A65474" s="1"/>
      <c r="B65474" s="30"/>
      <c r="C65474" s="30"/>
      <c r="D65474" s="30"/>
      <c r="E65474" s="30"/>
      <c r="F65474" s="30"/>
      <c r="G65474" s="30"/>
      <c r="H65474" s="48"/>
      <c r="I65474" s="36"/>
      <c r="J65474" s="49"/>
      <c r="K65474" s="26"/>
      <c r="L65474" s="27"/>
      <c r="M65474" s="27"/>
      <c r="N65474" s="27"/>
      <c r="O65474" s="38"/>
      <c r="P65474" s="39"/>
      <c r="Q65474" s="41"/>
      <c r="R65474" s="38"/>
      <c r="S65474" s="40"/>
      <c r="T65474" s="40"/>
      <c r="U65474" s="40"/>
      <c r="V65474" s="1"/>
    </row>
    <row r="65475" spans="1:22" ht="23.25">
      <c r="A65475" s="1"/>
      <c r="B65475" s="30"/>
      <c r="C65475" s="47"/>
      <c r="D65475" s="47"/>
      <c r="E65475" s="47"/>
      <c r="F65475" s="47"/>
      <c r="G65475" s="47"/>
      <c r="H65475" s="36"/>
      <c r="I65475" s="36"/>
      <c r="J65475" s="49"/>
      <c r="K65475" s="26"/>
      <c r="L65475" s="9"/>
      <c r="M65475" s="9"/>
      <c r="N65475" s="9"/>
      <c r="O65475" s="38"/>
      <c r="P65475" s="39"/>
      <c r="Q65475" s="41"/>
      <c r="R65475" s="38"/>
      <c r="S65475" s="46"/>
      <c r="T65475" s="42"/>
      <c r="U65475" s="42"/>
      <c r="V65475" s="1"/>
    </row>
    <row r="65476" spans="1:22" ht="23.25">
      <c r="A65476" s="1"/>
      <c r="B65476" s="30"/>
      <c r="C65476" s="30"/>
      <c r="D65476" s="30"/>
      <c r="E65476" s="30"/>
      <c r="F65476" s="30"/>
      <c r="G65476" s="30"/>
      <c r="H65476" s="48"/>
      <c r="I65476" s="36"/>
      <c r="J65476" s="49"/>
      <c r="K65476" s="26"/>
      <c r="L65476" s="27"/>
      <c r="M65476" s="27"/>
      <c r="N65476" s="27"/>
      <c r="O65476" s="38"/>
      <c r="P65476" s="39"/>
      <c r="Q65476" s="41"/>
      <c r="R65476" s="38"/>
      <c r="S65476" s="46"/>
      <c r="T65476" s="42"/>
      <c r="U65476" s="42"/>
      <c r="V65476" s="1"/>
    </row>
    <row r="65477" spans="1:22" ht="23.25">
      <c r="A65477" s="1"/>
      <c r="B65477" s="30"/>
      <c r="C65477" s="47"/>
      <c r="D65477" s="47"/>
      <c r="E65477" s="47"/>
      <c r="F65477" s="47"/>
      <c r="G65477" s="47"/>
      <c r="H65477" s="36"/>
      <c r="I65477" s="36"/>
      <c r="J65477" s="49"/>
      <c r="K65477" s="26"/>
      <c r="L65477" s="9"/>
      <c r="M65477" s="9"/>
      <c r="N65477" s="9"/>
      <c r="O65477" s="38"/>
      <c r="P65477" s="39"/>
      <c r="Q65477" s="41"/>
      <c r="R65477" s="38"/>
      <c r="S65477" s="40"/>
      <c r="T65477" s="40"/>
      <c r="U65477" s="40"/>
      <c r="V65477" s="1"/>
    </row>
    <row r="65478" spans="1:22" ht="23.25">
      <c r="A65478" s="1"/>
      <c r="B65478" s="30"/>
      <c r="C65478" s="30"/>
      <c r="D65478" s="30"/>
      <c r="E65478" s="30"/>
      <c r="F65478" s="30"/>
      <c r="G65478" s="47"/>
      <c r="H65478" s="36"/>
      <c r="I65478" s="36"/>
      <c r="J65478" s="49"/>
      <c r="K65478" s="26"/>
      <c r="L65478" s="9"/>
      <c r="M65478" s="9"/>
      <c r="N65478" s="9"/>
      <c r="O65478" s="38"/>
      <c r="P65478" s="39"/>
      <c r="Q65478" s="41"/>
      <c r="R65478" s="38"/>
      <c r="S65478" s="46"/>
      <c r="T65478" s="42"/>
      <c r="U65478" s="42"/>
      <c r="V65478" s="1"/>
    </row>
    <row r="65479" spans="1:22" ht="23.25">
      <c r="A65479" s="1"/>
      <c r="B65479" s="30"/>
      <c r="C65479" s="30"/>
      <c r="D65479" s="30"/>
      <c r="E65479" s="30"/>
      <c r="F65479" s="30"/>
      <c r="G65479" s="30"/>
      <c r="H65479" s="48"/>
      <c r="I65479" s="36"/>
      <c r="J65479" s="49"/>
      <c r="K65479" s="26"/>
      <c r="L65479" s="27"/>
      <c r="M65479" s="27"/>
      <c r="N65479" s="27"/>
      <c r="O65479" s="38"/>
      <c r="P65479" s="39"/>
      <c r="Q65479" s="41"/>
      <c r="R65479" s="38"/>
      <c r="S65479" s="40"/>
      <c r="T65479" s="40"/>
      <c r="U65479" s="40"/>
      <c r="V65479" s="1"/>
    </row>
    <row r="65480" spans="1:22" ht="23.25">
      <c r="A65480" s="1"/>
      <c r="B65480" s="30"/>
      <c r="C65480" s="30"/>
      <c r="D65480" s="30"/>
      <c r="E65480" s="30"/>
      <c r="F65480" s="30"/>
      <c r="G65480" s="30"/>
      <c r="H65480" s="48"/>
      <c r="I65480" s="36"/>
      <c r="J65480" s="49"/>
      <c r="K65480" s="26"/>
      <c r="L65480" s="27"/>
      <c r="M65480" s="27"/>
      <c r="N65480" s="27"/>
      <c r="O65480" s="38"/>
      <c r="P65480" s="39"/>
      <c r="Q65480" s="41"/>
      <c r="R65480" s="38"/>
      <c r="S65480" s="40"/>
      <c r="T65480" s="40"/>
      <c r="U65480" s="40"/>
      <c r="V65480" s="1"/>
    </row>
    <row r="65481" spans="1:22" ht="23.25">
      <c r="A65481" s="1"/>
      <c r="B65481" s="30"/>
      <c r="C65481" s="47"/>
      <c r="D65481" s="47"/>
      <c r="E65481" s="47"/>
      <c r="F65481" s="47"/>
      <c r="G65481" s="47"/>
      <c r="H65481" s="36"/>
      <c r="I65481" s="36"/>
      <c r="J65481" s="49"/>
      <c r="K65481" s="26"/>
      <c r="L65481" s="9"/>
      <c r="M65481" s="9"/>
      <c r="N65481" s="9"/>
      <c r="O65481" s="38"/>
      <c r="P65481" s="39"/>
      <c r="Q65481" s="41"/>
      <c r="R65481" s="38"/>
      <c r="S65481" s="46"/>
      <c r="T65481" s="42"/>
      <c r="U65481" s="42"/>
      <c r="V65481" s="1"/>
    </row>
    <row r="65482" spans="1:22" ht="23.25">
      <c r="A65482" s="1"/>
      <c r="B65482" s="30"/>
      <c r="C65482" s="30"/>
      <c r="D65482" s="30"/>
      <c r="E65482" s="30"/>
      <c r="F65482" s="30"/>
      <c r="G65482" s="30"/>
      <c r="H65482" s="48"/>
      <c r="I65482" s="36"/>
      <c r="J65482" s="49"/>
      <c r="K65482" s="26"/>
      <c r="L65482" s="27"/>
      <c r="M65482" s="27"/>
      <c r="N65482" s="27"/>
      <c r="O65482" s="38"/>
      <c r="P65482" s="39"/>
      <c r="Q65482" s="41"/>
      <c r="R65482" s="38"/>
      <c r="S65482" s="40"/>
      <c r="T65482" s="40"/>
      <c r="U65482" s="40"/>
      <c r="V65482" s="1"/>
    </row>
    <row r="65483" spans="1:22" ht="23.25">
      <c r="A65483" s="1"/>
      <c r="B65483" s="30"/>
      <c r="C65483" s="30"/>
      <c r="D65483" s="30"/>
      <c r="E65483" s="30"/>
      <c r="F65483" s="30"/>
      <c r="G65483" s="30"/>
      <c r="H65483" s="36"/>
      <c r="I65483" s="36"/>
      <c r="J65483" s="49"/>
      <c r="K65483" s="26"/>
      <c r="L65483" s="27"/>
      <c r="M65483" s="27"/>
      <c r="N65483" s="27"/>
      <c r="O65483" s="38"/>
      <c r="P65483" s="39"/>
      <c r="Q65483" s="41"/>
      <c r="R65483" s="38"/>
      <c r="S65483" s="40"/>
      <c r="T65483" s="40"/>
      <c r="U65483" s="40"/>
      <c r="V65483" s="1"/>
    </row>
    <row r="65484" spans="1:22" ht="23.25">
      <c r="A65484" s="1"/>
      <c r="B65484" s="30"/>
      <c r="C65484" s="30"/>
      <c r="D65484" s="30"/>
      <c r="E65484" s="30"/>
      <c r="F65484" s="30"/>
      <c r="G65484" s="30"/>
      <c r="H65484" s="48"/>
      <c r="I65484" s="36"/>
      <c r="J65484" s="49"/>
      <c r="K65484" s="26"/>
      <c r="L65484" s="27"/>
      <c r="M65484" s="27"/>
      <c r="N65484" s="27"/>
      <c r="O65484" s="38"/>
      <c r="P65484" s="39"/>
      <c r="Q65484" s="41"/>
      <c r="R65484" s="38"/>
      <c r="S65484" s="40"/>
      <c r="T65484" s="40"/>
      <c r="U65484" s="40"/>
      <c r="V65484" s="1"/>
    </row>
    <row r="65485" spans="1:22" ht="23.25">
      <c r="A65485" s="1"/>
      <c r="B65485" s="30"/>
      <c r="C65485" s="47"/>
      <c r="D65485" s="47"/>
      <c r="E65485" s="47"/>
      <c r="F65485" s="47"/>
      <c r="G65485" s="47"/>
      <c r="H65485" s="36"/>
      <c r="I65485" s="36"/>
      <c r="J65485" s="49"/>
      <c r="K65485" s="26"/>
      <c r="L65485" s="9"/>
      <c r="M65485" s="9"/>
      <c r="N65485" s="9"/>
      <c r="O65485" s="38"/>
      <c r="P65485" s="39"/>
      <c r="Q65485" s="41"/>
      <c r="R65485" s="38"/>
      <c r="S65485" s="46"/>
      <c r="T65485" s="42"/>
      <c r="U65485" s="42"/>
      <c r="V65485" s="1"/>
    </row>
    <row r="65486" spans="1:22" ht="23.25">
      <c r="A65486" s="1"/>
      <c r="B65486" s="30"/>
      <c r="C65486" s="30"/>
      <c r="D65486" s="30"/>
      <c r="E65486" s="30"/>
      <c r="F65486" s="30"/>
      <c r="G65486" s="30"/>
      <c r="H65486" s="48"/>
      <c r="I65486" s="36"/>
      <c r="J65486" s="49"/>
      <c r="K65486" s="26"/>
      <c r="L65486" s="27"/>
      <c r="M65486" s="27"/>
      <c r="N65486" s="27"/>
      <c r="O65486" s="38"/>
      <c r="P65486" s="39"/>
      <c r="Q65486" s="41"/>
      <c r="R65486" s="38"/>
      <c r="S65486" s="40"/>
      <c r="T65486" s="40"/>
      <c r="U65486" s="40"/>
      <c r="V65486" s="1"/>
    </row>
    <row r="65487" spans="1:22" ht="23.25">
      <c r="A65487" s="1"/>
      <c r="B65487" s="30"/>
      <c r="C65487" s="30"/>
      <c r="D65487" s="30"/>
      <c r="E65487" s="30"/>
      <c r="F65487" s="30"/>
      <c r="G65487" s="30"/>
      <c r="H65487" s="48"/>
      <c r="I65487" s="36"/>
      <c r="J65487" s="49"/>
      <c r="K65487" s="26"/>
      <c r="L65487" s="9"/>
      <c r="M65487" s="9"/>
      <c r="N65487" s="9"/>
      <c r="O65487" s="38"/>
      <c r="P65487" s="39"/>
      <c r="Q65487" s="41"/>
      <c r="R65487" s="38"/>
      <c r="S65487" s="46"/>
      <c r="T65487" s="42"/>
      <c r="U65487" s="42"/>
      <c r="V65487" s="1"/>
    </row>
    <row r="65488" spans="1:22" ht="23.25">
      <c r="A65488" s="1"/>
      <c r="B65488" s="30"/>
      <c r="C65488" s="47"/>
      <c r="D65488" s="47"/>
      <c r="E65488" s="47"/>
      <c r="F65488" s="47"/>
      <c r="G65488" s="47"/>
      <c r="H65488" s="36"/>
      <c r="I65488" s="36"/>
      <c r="J65488" s="49"/>
      <c r="K65488" s="26"/>
      <c r="L65488" s="27"/>
      <c r="M65488" s="27"/>
      <c r="N65488" s="27"/>
      <c r="O65488" s="38"/>
      <c r="P65488" s="39"/>
      <c r="Q65488" s="41"/>
      <c r="R65488" s="38"/>
      <c r="S65488" s="40"/>
      <c r="T65488" s="40"/>
      <c r="U65488" s="40"/>
      <c r="V65488" s="1"/>
    </row>
    <row r="65489" spans="1:22" ht="23.25">
      <c r="A65489" s="1"/>
      <c r="B65489" s="30"/>
      <c r="C65489" s="47"/>
      <c r="D65489" s="47"/>
      <c r="E65489" s="47"/>
      <c r="F65489" s="47"/>
      <c r="G65489" s="47"/>
      <c r="H65489" s="36"/>
      <c r="I65489" s="36"/>
      <c r="J65489" s="49"/>
      <c r="K65489" s="26"/>
      <c r="L65489" s="9"/>
      <c r="M65489" s="9"/>
      <c r="N65489" s="9"/>
      <c r="O65489" s="38"/>
      <c r="P65489" s="39"/>
      <c r="Q65489" s="41"/>
      <c r="R65489" s="38"/>
      <c r="S65489" s="46"/>
      <c r="T65489" s="42"/>
      <c r="U65489" s="42"/>
      <c r="V65489" s="1"/>
    </row>
    <row r="65490" spans="1:22" ht="23.25">
      <c r="A65490" s="1"/>
      <c r="B65490" s="30"/>
      <c r="C65490" s="30"/>
      <c r="D65490" s="30"/>
      <c r="E65490" s="30"/>
      <c r="F65490" s="30"/>
      <c r="G65490" s="30"/>
      <c r="H65490" s="48"/>
      <c r="I65490" s="36"/>
      <c r="J65490" s="49"/>
      <c r="K65490" s="26"/>
      <c r="L65490" s="27"/>
      <c r="M65490" s="27"/>
      <c r="N65490" s="27"/>
      <c r="O65490" s="38"/>
      <c r="P65490" s="39"/>
      <c r="Q65490" s="41"/>
      <c r="R65490" s="38"/>
      <c r="S65490" s="40"/>
      <c r="T65490" s="40"/>
      <c r="U65490" s="40"/>
      <c r="V65490" s="1"/>
    </row>
    <row r="65491" spans="1:22" ht="23.25">
      <c r="A65491" s="1"/>
      <c r="B65491" s="30"/>
      <c r="C65491" s="30"/>
      <c r="D65491" s="30"/>
      <c r="E65491" s="30"/>
      <c r="F65491" s="30"/>
      <c r="G65491" s="30"/>
      <c r="H65491" s="48"/>
      <c r="I65491" s="36"/>
      <c r="J65491" s="49"/>
      <c r="K65491" s="26"/>
      <c r="L65491" s="27"/>
      <c r="M65491" s="27"/>
      <c r="N65491" s="27"/>
      <c r="O65491" s="38"/>
      <c r="P65491" s="39"/>
      <c r="Q65491" s="41"/>
      <c r="R65491" s="38"/>
      <c r="S65491" s="40"/>
      <c r="T65491" s="40"/>
      <c r="U65491" s="40"/>
      <c r="V65491" s="1"/>
    </row>
    <row r="65492" spans="1:22" ht="23.25">
      <c r="A65492" s="1"/>
      <c r="B65492" s="30"/>
      <c r="C65492" s="30"/>
      <c r="D65492" s="30"/>
      <c r="E65492" s="30"/>
      <c r="F65492" s="30"/>
      <c r="G65492" s="30"/>
      <c r="H65492" s="48"/>
      <c r="I65492" s="36"/>
      <c r="J65492" s="49"/>
      <c r="K65492" s="26"/>
      <c r="L65492" s="27"/>
      <c r="M65492" s="27"/>
      <c r="N65492" s="27"/>
      <c r="O65492" s="38"/>
      <c r="P65492" s="39"/>
      <c r="Q65492" s="41"/>
      <c r="R65492" s="38"/>
      <c r="S65492" s="40"/>
      <c r="T65492" s="40"/>
      <c r="U65492" s="40"/>
      <c r="V65492" s="1"/>
    </row>
    <row r="65493" spans="1:22" ht="23.25">
      <c r="A65493" s="1"/>
      <c r="B65493" s="30"/>
      <c r="C65493" s="30"/>
      <c r="D65493" s="30"/>
      <c r="E65493" s="30"/>
      <c r="F65493" s="30"/>
      <c r="G65493" s="30"/>
      <c r="H65493" s="48"/>
      <c r="I65493" s="36"/>
      <c r="J65493" s="49"/>
      <c r="K65493" s="26"/>
      <c r="L65493" s="27"/>
      <c r="M65493" s="27"/>
      <c r="N65493" s="27"/>
      <c r="O65493" s="38"/>
      <c r="P65493" s="39"/>
      <c r="Q65493" s="41"/>
      <c r="R65493" s="38"/>
      <c r="S65493" s="40"/>
      <c r="T65493" s="40"/>
      <c r="U65493" s="40"/>
      <c r="V65493" s="1"/>
    </row>
    <row r="65494" spans="1:22" ht="23.25">
      <c r="A65494" s="1"/>
      <c r="B65494" s="30"/>
      <c r="C65494" s="30"/>
      <c r="D65494" s="30"/>
      <c r="E65494" s="30"/>
      <c r="F65494" s="30"/>
      <c r="G65494" s="30"/>
      <c r="H65494" s="48"/>
      <c r="I65494" s="36"/>
      <c r="J65494" s="49"/>
      <c r="K65494" s="26"/>
      <c r="L65494" s="27"/>
      <c r="M65494" s="27"/>
      <c r="N65494" s="27"/>
      <c r="O65494" s="38"/>
      <c r="P65494" s="39"/>
      <c r="Q65494" s="41"/>
      <c r="R65494" s="38"/>
      <c r="S65494" s="40"/>
      <c r="T65494" s="40"/>
      <c r="U65494" s="40"/>
      <c r="V65494" s="1"/>
    </row>
    <row r="65495" spans="1:22" ht="23.25">
      <c r="A65495" s="1"/>
      <c r="B65495" s="30"/>
      <c r="C65495" s="30"/>
      <c r="D65495" s="30"/>
      <c r="E65495" s="30"/>
      <c r="F65495" s="30"/>
      <c r="G65495" s="30"/>
      <c r="H65495" s="48"/>
      <c r="I65495" s="36"/>
      <c r="J65495" s="49"/>
      <c r="K65495" s="26"/>
      <c r="L65495" s="27"/>
      <c r="M65495" s="27"/>
      <c r="N65495" s="27"/>
      <c r="O65495" s="38"/>
      <c r="P65495" s="39"/>
      <c r="Q65495" s="41"/>
      <c r="R65495" s="38"/>
      <c r="S65495" s="40"/>
      <c r="T65495" s="40"/>
      <c r="U65495" s="40"/>
      <c r="V65495" s="1"/>
    </row>
    <row r="65496" spans="1:22" ht="23.25">
      <c r="A65496" s="1"/>
      <c r="B65496" s="30"/>
      <c r="C65496" s="30"/>
      <c r="D65496" s="30"/>
      <c r="E65496" s="30"/>
      <c r="F65496" s="30"/>
      <c r="G65496" s="30"/>
      <c r="H65496" s="48"/>
      <c r="I65496" s="36"/>
      <c r="J65496" s="49"/>
      <c r="K65496" s="26"/>
      <c r="L65496" s="27"/>
      <c r="M65496" s="27"/>
      <c r="N65496" s="27"/>
      <c r="O65496" s="38"/>
      <c r="P65496" s="39"/>
      <c r="Q65496" s="41"/>
      <c r="R65496" s="38"/>
      <c r="S65496" s="40"/>
      <c r="T65496" s="40"/>
      <c r="U65496" s="40"/>
      <c r="V65496" s="1"/>
    </row>
    <row r="65497" spans="1:22" ht="23.25">
      <c r="A65497" s="1"/>
      <c r="B65497" s="31"/>
      <c r="C65497" s="31"/>
      <c r="D65497" s="31"/>
      <c r="E65497" s="31"/>
      <c r="F65497" s="31"/>
      <c r="G65497" s="31"/>
      <c r="H65497" s="50"/>
      <c r="I65497" s="37"/>
      <c r="J65497" s="51"/>
      <c r="K65497" s="32"/>
      <c r="L65497" s="33"/>
      <c r="M65497" s="33"/>
      <c r="N65497" s="33"/>
      <c r="O65497" s="43"/>
      <c r="P65497" s="44"/>
      <c r="Q65497" s="56"/>
      <c r="R65497" s="43"/>
      <c r="S65497" s="45"/>
      <c r="T65497" s="45"/>
      <c r="U65497" s="45"/>
      <c r="V65497" s="1"/>
    </row>
    <row r="65498" spans="1:22" ht="23.25">
      <c r="A65498" s="35" t="s">
        <v>16</v>
      </c>
      <c r="B65498" s="35"/>
      <c r="C65498" s="35"/>
      <c r="D65498" s="35"/>
      <c r="E65498" s="35"/>
      <c r="F65498" s="35"/>
      <c r="G65498" s="35"/>
      <c r="H65498" s="35"/>
      <c r="I65498" s="35"/>
      <c r="J65498" s="35"/>
      <c r="K65498" s="35"/>
      <c r="L65498" s="35"/>
      <c r="M65498" s="35"/>
      <c r="N65498" s="35"/>
      <c r="O65498" s="35"/>
      <c r="P65498" s="35"/>
      <c r="Q65498" s="35"/>
      <c r="R65498" s="35"/>
      <c r="S65498" s="35"/>
      <c r="T65498" s="35"/>
      <c r="U65498" s="35"/>
      <c r="V65498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4" manualBreakCount="4">
    <brk id="76" max="255" man="1"/>
    <brk id="152" max="255" man="1"/>
    <brk id="228" max="255" man="1"/>
    <brk id="3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1999-06-01T14:18:29Z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