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ECONÓMICO'!$A$1:$W$190</definedName>
    <definedName name="DIFERENCIAS">#N/A</definedName>
    <definedName name="FORM" localSheetId="0">'MASC RESUMEN ECONÓMICO'!$A$190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<sst xmlns="http://schemas.openxmlformats.org/spreadsheetml/2006/main" count="519" uniqueCount="71">
  <si>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</si>
  <si>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</si>
  <si>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</si>
  <si>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</si>
  <si>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</si>
  <si>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</si>
  <si>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</si>
  <si>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</si>
  <si>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</si>
  <si>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</si>
  <si>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</si>
  <si>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</si>
  <si>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</si>
  <si>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</si>
  <si>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</si>
  <si>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</si>
  <si>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</si>
  <si>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</si>
  <si>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</si>
  <si>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</si>
  <si>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</si>
  <si>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</si>
  <si>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</si>
  <si>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</si>
  <si>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</si>
  <si>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</si>
  <si>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</si>
  <si>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TOTAL APROBADO</t>
  </si>
  <si>
    <t>TOTAL MODIFICADO</t>
  </si>
  <si>
    <t>TOTAL DEVENGADO</t>
  </si>
  <si>
    <t>TOTAL PAGADO</t>
  </si>
  <si>
    <t>PORCENTAJE DE EJERCICIO EJER/ORIG</t>
  </si>
  <si>
    <t>PORCENTAJE DE EJERCICIO EJER/MODIF</t>
  </si>
  <si>
    <t>GOBIERNO</t>
  </si>
  <si>
    <t xml:space="preserve">  Aprobado</t>
  </si>
  <si>
    <t xml:space="preserve">  Modificado</t>
  </si>
  <si>
    <t xml:space="preserve">  Devengado</t>
  </si>
  <si>
    <t xml:space="preserve">  Pagado</t>
  </si>
  <si>
    <t xml:space="preserve">  Porcentaje de Ejercicio Pag/Aprob</t>
  </si>
  <si>
    <t xml:space="preserve">  Porcentaje de Ejercicio Pag/Modif</t>
  </si>
  <si>
    <t>Coordinación de la Política de Gobierno</t>
  </si>
  <si>
    <t>4</t>
  </si>
  <si>
    <t>Función Pública</t>
  </si>
  <si>
    <t>Función pública y buen gobierno</t>
  </si>
  <si>
    <t>O001</t>
  </si>
  <si>
    <t>Actividades de Apoyo a la función pública y buen gobierno</t>
  </si>
  <si>
    <t>G1C</t>
  </si>
  <si>
    <t>Banco Nacional de Obras y Servicios Públicos S.N.C</t>
  </si>
  <si>
    <t>DESARROLLO SOCIAL</t>
  </si>
  <si>
    <t>Vivienda y Servicios a la Comunidad</t>
  </si>
  <si>
    <t>01</t>
  </si>
  <si>
    <t>Urbanización</t>
  </si>
  <si>
    <t>002</t>
  </si>
  <si>
    <t>Servicios de apoyo administrativo</t>
  </si>
  <si>
    <t>M001</t>
  </si>
  <si>
    <t>Actividades de apoyo administrativo</t>
  </si>
  <si>
    <t>Financiamiento y recuperación de Banca de Desarrollo</t>
  </si>
  <si>
    <t>E016</t>
  </si>
  <si>
    <t>Otorgamiento de crédito a Estados y municipios</t>
  </si>
  <si>
    <t>E017</t>
  </si>
  <si>
    <t>Financiamiento a Proyectos de Infraestructura</t>
  </si>
  <si>
    <t>R22</t>
  </si>
  <si>
    <t>Otros servicios financieros de Banca de Desarrollo</t>
  </si>
  <si>
    <t>E018</t>
  </si>
  <si>
    <t>Otorgamiento de garantías financieras</t>
  </si>
  <si>
    <t>E019</t>
  </si>
  <si>
    <t>Servicios financieros complementarios</t>
  </si>
  <si>
    <t xml:space="preserve">NOTA: Las sumas parciales y total pueden no coincidir debido al redondeo. </t>
  </si>
  <si>
    <t>BANCO NACIONAL DE OBRAS Y SERVICOS PÚBLICOS S.N.C</t>
  </si>
  <si>
    <t>Fuente: Presupuesto aprobado y modificado, sistemas globalizadores de la Secretaría de Hacienda y Crédito Público. Presupuesto devengado y pagado, la entidad paraestatal.</t>
  </si>
  <si>
    <t>Participación en la Asociación Latinoamericana de de Instituciones Financieras para el Desarrollo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</si>
</sst>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_(* #,##0.0_);_(* \(#,##0.0\);_(* &quot;-&quot;??_);_(@_)"/>
    <numFmt numFmtId="183" formatCode="_(* #,##0_);_(* \(#,##0\);_(* &quot;-&quot;??_);_(@_)"/>
  </numFmts>
  <fonts count="57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21"/>
      <name val="Soberana Sans"/>
      <family val="3"/>
    </font>
    <font>
      <sz val="21"/>
      <color indexed="8"/>
      <name val="Soberana Sans"/>
      <family val="3"/>
    </font>
    <font>
      <u val="single"/>
      <sz val="21"/>
      <color indexed="8"/>
      <name val="Soberana Sans"/>
      <family val="3"/>
    </font>
    <font>
      <u val="single"/>
      <sz val="21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4" fillId="33" borderId="10" xfId="0" applyNumberFormat="1" applyFont="1" applyFill="1" applyBorder="1" applyAlignment="1">
      <alignment horizontal="centerContinuous" vertical="center"/>
    </xf>
    <xf numFmtId="164" fontId="54" fillId="33" borderId="11" xfId="0" applyNumberFormat="1" applyFont="1" applyFill="1" applyBorder="1" applyAlignment="1">
      <alignment horizontal="center" vertical="center"/>
    </xf>
    <xf numFmtId="164" fontId="54" fillId="33" borderId="11" xfId="0" applyNumberFormat="1" applyFont="1" applyFill="1" applyBorder="1" applyAlignment="1">
      <alignment vertical="center"/>
    </xf>
    <xf numFmtId="164" fontId="54" fillId="33" borderId="12" xfId="0" applyNumberFormat="1" applyFont="1" applyFill="1" applyBorder="1" applyAlignment="1">
      <alignment horizontal="center" vertical="center"/>
    </xf>
    <xf numFmtId="164" fontId="54" fillId="33" borderId="13" xfId="0" applyNumberFormat="1" applyFont="1" applyFill="1" applyBorder="1" applyAlignment="1">
      <alignment horizontal="center" vertical="center"/>
    </xf>
    <xf numFmtId="164" fontId="54" fillId="33" borderId="14" xfId="0" applyNumberFormat="1" applyFont="1" applyFill="1" applyBorder="1" applyAlignment="1">
      <alignment horizontal="center" vertical="center"/>
    </xf>
    <xf numFmtId="164" fontId="54" fillId="33" borderId="15" xfId="0" applyNumberFormat="1" applyFont="1" applyFill="1" applyBorder="1" applyAlignment="1">
      <alignment horizontal="center" vertical="center"/>
    </xf>
    <xf numFmtId="164" fontId="54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4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5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5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5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5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5" fillId="33" borderId="0" xfId="0" applyNumberFormat="1" applyFont="1" applyFill="1" applyBorder="1" applyAlignment="1">
      <alignment horizontal="centerContinuous" vertical="center"/>
    </xf>
    <xf numFmtId="164" fontId="55" fillId="33" borderId="0" xfId="0" applyNumberFormat="1" applyFont="1" applyFill="1" applyBorder="1" applyAlignment="1">
      <alignment horizontal="center" vertical="center"/>
    </xf>
    <xf numFmtId="164" fontId="55" fillId="33" borderId="24" xfId="0" applyNumberFormat="1" applyFont="1" applyFill="1" applyBorder="1" applyAlignment="1">
      <alignment horizontal="center" vertical="center"/>
    </xf>
    <xf numFmtId="164" fontId="55" fillId="33" borderId="25" xfId="0" applyNumberFormat="1" applyFont="1" applyFill="1" applyBorder="1" applyAlignment="1">
      <alignment horizontal="center" vertical="center"/>
    </xf>
    <xf numFmtId="164" fontId="55" fillId="33" borderId="21" xfId="0" applyNumberFormat="1" applyFont="1" applyFill="1" applyBorder="1" applyAlignment="1">
      <alignment horizontal="center" vertical="center"/>
    </xf>
    <xf numFmtId="164" fontId="55" fillId="33" borderId="12" xfId="0" applyNumberFormat="1" applyFont="1" applyFill="1" applyBorder="1" applyAlignment="1">
      <alignment horizontal="center" vertical="center"/>
    </xf>
    <xf numFmtId="164" fontId="55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5" fillId="33" borderId="28" xfId="0" applyNumberFormat="1" applyFont="1" applyFill="1" applyBorder="1" applyAlignment="1">
      <alignment horizontal="center" vertical="center"/>
    </xf>
    <xf numFmtId="164" fontId="55" fillId="33" borderId="29" xfId="0" applyNumberFormat="1" applyFont="1" applyFill="1" applyBorder="1" applyAlignment="1">
      <alignment horizontal="center" vertical="center"/>
    </xf>
    <xf numFmtId="164" fontId="55" fillId="33" borderId="15" xfId="0" applyNumberFormat="1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164" fontId="55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49" fontId="13" fillId="0" borderId="29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49" fontId="13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174" fontId="16" fillId="0" borderId="12" xfId="0" applyNumberFormat="1" applyFont="1" applyFill="1" applyBorder="1" applyAlignment="1">
      <alignment vertical="top"/>
    </xf>
    <xf numFmtId="164" fontId="16" fillId="0" borderId="23" xfId="0" applyNumberFormat="1" applyFont="1" applyFill="1" applyBorder="1" applyAlignment="1">
      <alignment vertical="top"/>
    </xf>
    <xf numFmtId="164" fontId="17" fillId="0" borderId="23" xfId="0" applyNumberFormat="1" applyFont="1" applyFill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/>
    </xf>
    <xf numFmtId="182" fontId="15" fillId="0" borderId="24" xfId="47" applyNumberFormat="1" applyFont="1" applyBorder="1" applyAlignment="1">
      <alignment/>
    </xf>
    <xf numFmtId="168" fontId="15" fillId="0" borderId="24" xfId="0" applyNumberFormat="1" applyFont="1" applyBorder="1" applyAlignment="1">
      <alignment/>
    </xf>
    <xf numFmtId="169" fontId="15" fillId="0" borderId="24" xfId="0" applyNumberFormat="1" applyFont="1" applyBorder="1" applyAlignment="1">
      <alignment/>
    </xf>
    <xf numFmtId="169" fontId="15" fillId="0" borderId="24" xfId="0" applyNumberFormat="1" applyFont="1" applyFill="1" applyBorder="1" applyAlignment="1">
      <alignment vertical="top"/>
    </xf>
    <xf numFmtId="0" fontId="15" fillId="0" borderId="23" xfId="0" applyFont="1" applyBorder="1" applyAlignment="1">
      <alignment/>
    </xf>
    <xf numFmtId="174" fontId="16" fillId="0" borderId="23" xfId="0" applyNumberFormat="1" applyFont="1" applyFill="1" applyBorder="1" applyAlignment="1">
      <alignment vertical="top"/>
    </xf>
    <xf numFmtId="166" fontId="13" fillId="0" borderId="21" xfId="0" applyNumberFormat="1" applyFont="1" applyFill="1" applyBorder="1" applyAlignment="1" quotePrefix="1">
      <alignment horizontal="center" vertical="top"/>
    </xf>
    <xf numFmtId="0" fontId="15" fillId="0" borderId="0" xfId="0" applyFont="1" applyBorder="1" applyAlignment="1">
      <alignment horizontal="left" vertical="top" wrapText="1"/>
    </xf>
    <xf numFmtId="168" fontId="15" fillId="0" borderId="23" xfId="0" applyNumberFormat="1" applyFont="1" applyBorder="1" applyAlignment="1">
      <alignment/>
    </xf>
    <xf numFmtId="183" fontId="15" fillId="0" borderId="24" xfId="47" applyNumberFormat="1" applyFont="1" applyBorder="1" applyAlignment="1">
      <alignment/>
    </xf>
    <xf numFmtId="183" fontId="15" fillId="0" borderId="24" xfId="0" applyNumberFormat="1" applyFont="1" applyBorder="1" applyAlignment="1">
      <alignment/>
    </xf>
    <xf numFmtId="167" fontId="13" fillId="0" borderId="21" xfId="0" applyNumberFormat="1" applyFont="1" applyFill="1" applyBorder="1" applyAlignment="1" quotePrefix="1">
      <alignment horizontal="center" vertical="top"/>
    </xf>
    <xf numFmtId="183" fontId="16" fillId="0" borderId="23" xfId="0" applyNumberFormat="1" applyFont="1" applyFill="1" applyBorder="1" applyAlignment="1">
      <alignment vertical="top"/>
    </xf>
    <xf numFmtId="182" fontId="15" fillId="0" borderId="24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5" fillId="33" borderId="3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35"/>
  <sheetViews>
    <sheetView showGridLines="0" showZeros="0" tabSelected="1" showOutlineSymbols="0" zoomScale="40" zoomScaleNormal="40" zoomScalePageLayoutView="0" workbookViewId="0" topLeftCell="A1">
      <selection activeCell="I124" sqref="I124"/>
    </sheetView>
  </sheetViews>
  <sheetFormatPr defaultColWidth="0" defaultRowHeight="23.25"/>
  <cols>
    <col min="1" max="1" width="1.60546875" style="0" customWidth="1"/>
    <col min="2" max="4" width="5.69140625" style="92" customWidth="1"/>
    <col min="5" max="5" width="6.69140625" style="92" customWidth="1"/>
    <col min="6" max="6" width="7.69140625" style="92" customWidth="1"/>
    <col min="7" max="7" width="6.69140625" style="92" customWidth="1"/>
    <col min="8" max="8" width="0.453125" style="92" customWidth="1"/>
    <col min="9" max="9" width="43.69140625" style="95" customWidth="1"/>
    <col min="10" max="10" width="1.69140625" style="92" customWidth="1"/>
    <col min="11" max="20" width="18.69140625" style="93" customWidth="1"/>
    <col min="21" max="22" width="13.69140625" style="92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27"/>
      <c r="N1" s="128"/>
      <c r="O1" s="128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0">
      <c r="A3" s="18"/>
      <c r="B3" s="20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 t="s">
        <v>68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29" t="s">
        <v>4</v>
      </c>
      <c r="U7" s="130"/>
      <c r="V7" s="131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29" t="s">
        <v>6</v>
      </c>
      <c r="V8" s="132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6"/>
      <c r="J11" s="72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2"/>
      <c r="W11" s="10"/>
    </row>
    <row r="12" spans="1:23" ht="27.75">
      <c r="A12" s="18"/>
      <c r="B12" s="73"/>
      <c r="C12" s="73"/>
      <c r="D12" s="74"/>
      <c r="E12" s="75"/>
      <c r="F12" s="73"/>
      <c r="G12" s="73"/>
      <c r="H12" s="71"/>
      <c r="I12" s="99" t="s">
        <v>27</v>
      </c>
      <c r="J12" s="100"/>
      <c r="K12" s="101">
        <f aca="true" t="shared" si="0" ref="K12:P14">+K19+K62</f>
        <v>859128266</v>
      </c>
      <c r="L12" s="101">
        <f t="shared" si="0"/>
        <v>869323000</v>
      </c>
      <c r="M12" s="101">
        <f t="shared" si="0"/>
        <v>0</v>
      </c>
      <c r="N12" s="101">
        <f t="shared" si="0"/>
        <v>864450000</v>
      </c>
      <c r="O12" s="101">
        <f t="shared" si="0"/>
        <v>2592901266</v>
      </c>
      <c r="P12" s="101">
        <f t="shared" si="0"/>
        <v>13163957</v>
      </c>
      <c r="Q12" s="101"/>
      <c r="R12" s="101"/>
      <c r="S12" s="101">
        <f aca="true" t="shared" si="1" ref="S12:T15">+S19+S62</f>
        <v>13163957</v>
      </c>
      <c r="T12" s="101">
        <f t="shared" si="1"/>
        <v>2606065223</v>
      </c>
      <c r="U12" s="102">
        <f>+O12/T12*100</f>
        <v>99.4948723123343</v>
      </c>
      <c r="V12" s="103">
        <f>+S12/T12*100</f>
        <v>0.505127687665705</v>
      </c>
      <c r="W12" s="10"/>
    </row>
    <row r="13" spans="1:23" ht="27.75">
      <c r="A13" s="18"/>
      <c r="B13" s="73"/>
      <c r="C13" s="73"/>
      <c r="D13" s="74"/>
      <c r="E13" s="75"/>
      <c r="F13" s="73"/>
      <c r="G13" s="73"/>
      <c r="H13" s="71"/>
      <c r="I13" s="99" t="s">
        <v>28</v>
      </c>
      <c r="J13" s="104"/>
      <c r="K13" s="101">
        <f t="shared" si="0"/>
        <v>810677352</v>
      </c>
      <c r="L13" s="101">
        <f t="shared" si="0"/>
        <v>770243000</v>
      </c>
      <c r="M13" s="101">
        <f t="shared" si="0"/>
        <v>0</v>
      </c>
      <c r="N13" s="101">
        <f t="shared" si="0"/>
        <v>1299450000</v>
      </c>
      <c r="O13" s="101">
        <f t="shared" si="0"/>
        <v>2880370352</v>
      </c>
      <c r="P13" s="101">
        <f t="shared" si="0"/>
        <v>13343957</v>
      </c>
      <c r="Q13" s="101"/>
      <c r="R13" s="101"/>
      <c r="S13" s="101">
        <f t="shared" si="1"/>
        <v>13343957</v>
      </c>
      <c r="T13" s="101">
        <f t="shared" si="1"/>
        <v>2893714309</v>
      </c>
      <c r="U13" s="102">
        <f>+O13/T13*100</f>
        <v>99.53886404893193</v>
      </c>
      <c r="V13" s="103">
        <f>+S13/T13*100</f>
        <v>0.46113595106807065</v>
      </c>
      <c r="W13" s="10"/>
    </row>
    <row r="14" spans="1:23" ht="27.75">
      <c r="A14" s="18"/>
      <c r="B14" s="73"/>
      <c r="C14" s="73"/>
      <c r="D14" s="74"/>
      <c r="E14" s="75"/>
      <c r="F14" s="73"/>
      <c r="G14" s="73"/>
      <c r="H14" s="71"/>
      <c r="I14" s="99" t="s">
        <v>29</v>
      </c>
      <c r="J14" s="104"/>
      <c r="K14" s="101">
        <f t="shared" si="0"/>
        <v>787255883</v>
      </c>
      <c r="L14" s="101">
        <f t="shared" si="0"/>
        <v>617063108</v>
      </c>
      <c r="M14" s="101">
        <f t="shared" si="0"/>
        <v>0</v>
      </c>
      <c r="N14" s="101">
        <f t="shared" si="0"/>
        <v>825572010</v>
      </c>
      <c r="O14" s="101">
        <f t="shared" si="0"/>
        <v>2229891001</v>
      </c>
      <c r="P14" s="101">
        <f t="shared" si="0"/>
        <v>5726919</v>
      </c>
      <c r="Q14" s="101"/>
      <c r="R14" s="101"/>
      <c r="S14" s="101">
        <f t="shared" si="1"/>
        <v>5726919</v>
      </c>
      <c r="T14" s="101">
        <f t="shared" si="1"/>
        <v>2235617920</v>
      </c>
      <c r="U14" s="102">
        <f>+O14/T14*100</f>
        <v>99.74383283705295</v>
      </c>
      <c r="V14" s="103">
        <f>+S14/T14*100</f>
        <v>0.2561671629470567</v>
      </c>
      <c r="W14" s="10"/>
    </row>
    <row r="15" spans="1:23" ht="27.75">
      <c r="A15" s="18"/>
      <c r="B15" s="73"/>
      <c r="C15" s="73"/>
      <c r="D15" s="74"/>
      <c r="E15" s="75"/>
      <c r="F15" s="73"/>
      <c r="G15" s="73"/>
      <c r="H15" s="71"/>
      <c r="I15" s="99" t="s">
        <v>30</v>
      </c>
      <c r="J15" s="104"/>
      <c r="K15" s="101">
        <f>+K22+K65</f>
        <v>784624515</v>
      </c>
      <c r="L15" s="101">
        <f>+L22+L65</f>
        <v>595822398</v>
      </c>
      <c r="M15" s="101"/>
      <c r="N15" s="101">
        <f>+N22+N65</f>
        <v>750572010</v>
      </c>
      <c r="O15" s="101">
        <f>+O22+O65</f>
        <v>2131018923</v>
      </c>
      <c r="P15" s="101">
        <f>+P22+P65</f>
        <v>5726919</v>
      </c>
      <c r="Q15" s="101"/>
      <c r="R15" s="101"/>
      <c r="S15" s="101">
        <f t="shared" si="1"/>
        <v>5726919</v>
      </c>
      <c r="T15" s="101">
        <f t="shared" si="1"/>
        <v>2136745842</v>
      </c>
      <c r="U15" s="102">
        <f>+O15/T15*100</f>
        <v>99.73197940122633</v>
      </c>
      <c r="V15" s="103">
        <f>+S15/T15*100</f>
        <v>0.26802059877367485</v>
      </c>
      <c r="W15" s="10"/>
    </row>
    <row r="16" spans="1:23" ht="27.75">
      <c r="A16" s="18"/>
      <c r="B16" s="73"/>
      <c r="C16" s="73"/>
      <c r="D16" s="74"/>
      <c r="E16" s="75"/>
      <c r="F16" s="73"/>
      <c r="G16" s="73"/>
      <c r="H16" s="71"/>
      <c r="I16" s="99" t="s">
        <v>31</v>
      </c>
      <c r="J16" s="105"/>
      <c r="K16" s="102">
        <f>+K15/K12*100</f>
        <v>91.32798279971853</v>
      </c>
      <c r="L16" s="102">
        <f>+L15/L12*100</f>
        <v>68.53866721575295</v>
      </c>
      <c r="M16" s="102"/>
      <c r="N16" s="102">
        <f>+N15/N12*100</f>
        <v>86.82653826132223</v>
      </c>
      <c r="O16" s="102">
        <f>+O15/O12*100</f>
        <v>82.18665905036431</v>
      </c>
      <c r="P16" s="106">
        <f>+P15/P12*100</f>
        <v>43.50454046606199</v>
      </c>
      <c r="Q16" s="107"/>
      <c r="R16" s="107"/>
      <c r="S16" s="106">
        <f>+S15/S12*100</f>
        <v>43.50454046606199</v>
      </c>
      <c r="T16" s="102">
        <f>+T15/T12*100</f>
        <v>81.99126495921932</v>
      </c>
      <c r="U16" s="108"/>
      <c r="V16" s="109"/>
      <c r="W16" s="10"/>
    </row>
    <row r="17" spans="1:23" ht="27.75">
      <c r="A17" s="18"/>
      <c r="B17" s="73"/>
      <c r="C17" s="73"/>
      <c r="D17" s="74"/>
      <c r="E17" s="75"/>
      <c r="F17" s="73"/>
      <c r="G17" s="73"/>
      <c r="H17" s="71"/>
      <c r="I17" s="99" t="s">
        <v>32</v>
      </c>
      <c r="J17" s="105"/>
      <c r="K17" s="102">
        <f>+K15/K13*100</f>
        <v>96.78628779554211</v>
      </c>
      <c r="L17" s="102">
        <f>+L15/L13*100</f>
        <v>77.35512013741118</v>
      </c>
      <c r="M17" s="102"/>
      <c r="N17" s="102">
        <f>+N15/N13*100</f>
        <v>57.76074570010389</v>
      </c>
      <c r="O17" s="102">
        <f>+O15/O13*100</f>
        <v>73.98419864724396</v>
      </c>
      <c r="P17" s="106">
        <f>+P15/P13*100</f>
        <v>42.917696752170286</v>
      </c>
      <c r="Q17" s="107"/>
      <c r="R17" s="107"/>
      <c r="S17" s="106">
        <f>+S15/S13*100</f>
        <v>42.917696752170286</v>
      </c>
      <c r="T17" s="102">
        <f>+T15/T13*100</f>
        <v>73.84093983826652</v>
      </c>
      <c r="U17" s="108"/>
      <c r="V17" s="109"/>
      <c r="W17" s="10"/>
    </row>
    <row r="18" spans="1:23" ht="27.75">
      <c r="A18" s="18"/>
      <c r="B18" s="73">
        <v>1</v>
      </c>
      <c r="C18" s="73"/>
      <c r="D18" s="74"/>
      <c r="E18" s="75"/>
      <c r="F18" s="73"/>
      <c r="G18" s="73"/>
      <c r="H18" s="71"/>
      <c r="I18" s="99" t="s">
        <v>33</v>
      </c>
      <c r="J18" s="110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9"/>
      <c r="W18" s="10"/>
    </row>
    <row r="19" spans="1:23" ht="27.75">
      <c r="A19" s="18"/>
      <c r="B19" s="73">
        <v>1</v>
      </c>
      <c r="C19" s="73"/>
      <c r="D19" s="74"/>
      <c r="E19" s="75"/>
      <c r="F19" s="73"/>
      <c r="G19" s="73"/>
      <c r="H19" s="71"/>
      <c r="I19" s="99" t="s">
        <v>34</v>
      </c>
      <c r="J19" s="110"/>
      <c r="K19" s="111">
        <f aca="true" t="shared" si="2" ref="K19:O21">+K26</f>
        <v>20838618</v>
      </c>
      <c r="L19" s="111">
        <f t="shared" si="2"/>
        <v>1144092</v>
      </c>
      <c r="M19" s="111">
        <f t="shared" si="2"/>
        <v>0</v>
      </c>
      <c r="N19" s="111">
        <f t="shared" si="2"/>
        <v>23376176</v>
      </c>
      <c r="O19" s="111">
        <f t="shared" si="2"/>
        <v>45358886</v>
      </c>
      <c r="P19" s="111"/>
      <c r="Q19" s="111"/>
      <c r="R19" s="111"/>
      <c r="S19" s="111"/>
      <c r="T19" s="111">
        <f>+T26</f>
        <v>45358886</v>
      </c>
      <c r="U19" s="108">
        <f>+O19/T19*100</f>
        <v>100</v>
      </c>
      <c r="V19" s="109"/>
      <c r="W19" s="10"/>
    </row>
    <row r="20" spans="1:23" ht="27.75">
      <c r="A20" s="18"/>
      <c r="B20" s="73">
        <v>1</v>
      </c>
      <c r="C20" s="73"/>
      <c r="D20" s="74"/>
      <c r="E20" s="75"/>
      <c r="F20" s="73"/>
      <c r="G20" s="73"/>
      <c r="H20" s="71"/>
      <c r="I20" s="99" t="s">
        <v>35</v>
      </c>
      <c r="J20" s="110"/>
      <c r="K20" s="111">
        <f t="shared" si="2"/>
        <v>25757852</v>
      </c>
      <c r="L20" s="111">
        <f t="shared" si="2"/>
        <v>1144092</v>
      </c>
      <c r="M20" s="111">
        <f t="shared" si="2"/>
        <v>0</v>
      </c>
      <c r="N20" s="111">
        <f t="shared" si="2"/>
        <v>36818413</v>
      </c>
      <c r="O20" s="111">
        <f t="shared" si="2"/>
        <v>63720357</v>
      </c>
      <c r="P20" s="111"/>
      <c r="Q20" s="111"/>
      <c r="R20" s="111"/>
      <c r="S20" s="111"/>
      <c r="T20" s="111">
        <f>+T27</f>
        <v>63720357</v>
      </c>
      <c r="U20" s="108">
        <f>+O20/T20*100</f>
        <v>100</v>
      </c>
      <c r="V20" s="109"/>
      <c r="W20" s="10"/>
    </row>
    <row r="21" spans="1:23" ht="27.75">
      <c r="A21" s="18"/>
      <c r="B21" s="73">
        <v>1</v>
      </c>
      <c r="C21" s="73"/>
      <c r="D21" s="74"/>
      <c r="E21" s="75"/>
      <c r="F21" s="73"/>
      <c r="G21" s="73"/>
      <c r="H21" s="71"/>
      <c r="I21" s="99" t="s">
        <v>36</v>
      </c>
      <c r="J21" s="110"/>
      <c r="K21" s="111">
        <f t="shared" si="2"/>
        <v>23728737</v>
      </c>
      <c r="L21" s="111">
        <f t="shared" si="2"/>
        <v>1003378</v>
      </c>
      <c r="M21" s="111">
        <f t="shared" si="2"/>
        <v>0</v>
      </c>
      <c r="N21" s="111">
        <f t="shared" si="2"/>
        <v>21343354</v>
      </c>
      <c r="O21" s="111">
        <f t="shared" si="2"/>
        <v>46075469</v>
      </c>
      <c r="P21" s="111"/>
      <c r="Q21" s="111"/>
      <c r="R21" s="111"/>
      <c r="S21" s="111"/>
      <c r="T21" s="111">
        <f>+T28</f>
        <v>46075469</v>
      </c>
      <c r="U21" s="108">
        <f>+O21/T21*100</f>
        <v>100</v>
      </c>
      <c r="V21" s="109"/>
      <c r="W21" s="10"/>
    </row>
    <row r="22" spans="1:23" ht="27.75">
      <c r="A22" s="18"/>
      <c r="B22" s="73">
        <v>1</v>
      </c>
      <c r="C22" s="73"/>
      <c r="D22" s="74"/>
      <c r="E22" s="75"/>
      <c r="F22" s="73"/>
      <c r="G22" s="73"/>
      <c r="H22" s="71"/>
      <c r="I22" s="99" t="s">
        <v>37</v>
      </c>
      <c r="J22" s="110"/>
      <c r="K22" s="111">
        <f>+K29</f>
        <v>23728737</v>
      </c>
      <c r="L22" s="111">
        <f>+L29</f>
        <v>1003378</v>
      </c>
      <c r="M22" s="111"/>
      <c r="N22" s="111">
        <f>+N29</f>
        <v>21343354</v>
      </c>
      <c r="O22" s="111">
        <f>+O29</f>
        <v>46075469</v>
      </c>
      <c r="P22" s="111"/>
      <c r="Q22" s="111"/>
      <c r="R22" s="111"/>
      <c r="S22" s="111"/>
      <c r="T22" s="111">
        <f>+T29</f>
        <v>46075469</v>
      </c>
      <c r="U22" s="108">
        <f>+O22/T22*100</f>
        <v>100</v>
      </c>
      <c r="V22" s="109"/>
      <c r="W22" s="10"/>
    </row>
    <row r="23" spans="1:23" ht="27.75">
      <c r="A23" s="18"/>
      <c r="B23" s="73">
        <v>1</v>
      </c>
      <c r="C23" s="73"/>
      <c r="D23" s="74"/>
      <c r="E23" s="75"/>
      <c r="F23" s="73"/>
      <c r="G23" s="73"/>
      <c r="H23" s="71"/>
      <c r="I23" s="99" t="s">
        <v>38</v>
      </c>
      <c r="J23" s="110"/>
      <c r="K23" s="106">
        <f>+K22/K19*100</f>
        <v>113.86905312050924</v>
      </c>
      <c r="L23" s="106">
        <f>+L22/L19*100</f>
        <v>87.70081427018107</v>
      </c>
      <c r="M23" s="106"/>
      <c r="N23" s="106">
        <f>+N22/N19*100</f>
        <v>91.3038727976723</v>
      </c>
      <c r="O23" s="106">
        <f>+O22/O19*100</f>
        <v>101.57980731713738</v>
      </c>
      <c r="P23" s="108"/>
      <c r="Q23" s="108"/>
      <c r="R23" s="108"/>
      <c r="S23" s="108"/>
      <c r="T23" s="106">
        <f>+T22/T19*100</f>
        <v>101.57980731713738</v>
      </c>
      <c r="U23" s="108"/>
      <c r="V23" s="109"/>
      <c r="W23" s="10"/>
    </row>
    <row r="24" spans="1:23" ht="27.75">
      <c r="A24" s="18"/>
      <c r="B24" s="73">
        <v>1</v>
      </c>
      <c r="C24" s="73"/>
      <c r="D24" s="74"/>
      <c r="E24" s="75"/>
      <c r="F24" s="73"/>
      <c r="G24" s="73"/>
      <c r="H24" s="71"/>
      <c r="I24" s="99" t="s">
        <v>39</v>
      </c>
      <c r="J24" s="110"/>
      <c r="K24" s="106">
        <f>+K22/K20*100</f>
        <v>92.12234389730945</v>
      </c>
      <c r="L24" s="106">
        <f>+L22/L20*100</f>
        <v>87.70081427018107</v>
      </c>
      <c r="M24" s="106"/>
      <c r="N24" s="106">
        <f>+N22/N20*100</f>
        <v>57.969239467219836</v>
      </c>
      <c r="O24" s="106">
        <f>+O22/O20*100</f>
        <v>72.30886826324591</v>
      </c>
      <c r="P24" s="108"/>
      <c r="Q24" s="108"/>
      <c r="R24" s="108"/>
      <c r="S24" s="108"/>
      <c r="T24" s="106">
        <f>+T22/T20*100</f>
        <v>72.30886826324591</v>
      </c>
      <c r="U24" s="108"/>
      <c r="V24" s="109"/>
      <c r="W24" s="10"/>
    </row>
    <row r="25" spans="1:23" ht="27.75">
      <c r="A25" s="18"/>
      <c r="B25" s="73">
        <v>1</v>
      </c>
      <c r="C25" s="73">
        <v>3</v>
      </c>
      <c r="D25" s="74"/>
      <c r="E25" s="75"/>
      <c r="F25" s="73"/>
      <c r="G25" s="73"/>
      <c r="H25" s="71"/>
      <c r="I25" s="99" t="s">
        <v>40</v>
      </c>
      <c r="J25" s="110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8"/>
      <c r="V25" s="109"/>
      <c r="W25" s="10"/>
    </row>
    <row r="26" spans="1:23" ht="27.75">
      <c r="A26" s="18"/>
      <c r="B26" s="73">
        <v>1</v>
      </c>
      <c r="C26" s="73">
        <v>3</v>
      </c>
      <c r="D26" s="74"/>
      <c r="E26" s="75"/>
      <c r="F26" s="73"/>
      <c r="G26" s="73"/>
      <c r="H26" s="71"/>
      <c r="I26" s="99" t="s">
        <v>34</v>
      </c>
      <c r="J26" s="110"/>
      <c r="K26" s="111">
        <f aca="true" t="shared" si="3" ref="K26:O29">+K33</f>
        <v>20838618</v>
      </c>
      <c r="L26" s="111">
        <f t="shared" si="3"/>
        <v>1144092</v>
      </c>
      <c r="M26" s="111">
        <f t="shared" si="3"/>
        <v>0</v>
      </c>
      <c r="N26" s="111">
        <f t="shared" si="3"/>
        <v>23376176</v>
      </c>
      <c r="O26" s="111">
        <f t="shared" si="3"/>
        <v>45358886</v>
      </c>
      <c r="P26" s="111"/>
      <c r="Q26" s="111"/>
      <c r="R26" s="111"/>
      <c r="S26" s="111"/>
      <c r="T26" s="111">
        <f>+T33</f>
        <v>45358886</v>
      </c>
      <c r="U26" s="108">
        <f>+T26/O26*100</f>
        <v>100</v>
      </c>
      <c r="V26" s="109"/>
      <c r="W26" s="10"/>
    </row>
    <row r="27" spans="1:23" ht="27.75">
      <c r="A27" s="18"/>
      <c r="B27" s="73">
        <v>1</v>
      </c>
      <c r="C27" s="73">
        <v>3</v>
      </c>
      <c r="D27" s="74"/>
      <c r="E27" s="75"/>
      <c r="F27" s="73"/>
      <c r="G27" s="73"/>
      <c r="H27" s="71"/>
      <c r="I27" s="99" t="s">
        <v>35</v>
      </c>
      <c r="J27" s="110"/>
      <c r="K27" s="111">
        <f t="shared" si="3"/>
        <v>25757852</v>
      </c>
      <c r="L27" s="111">
        <f t="shared" si="3"/>
        <v>1144092</v>
      </c>
      <c r="M27" s="111">
        <f t="shared" si="3"/>
        <v>0</v>
      </c>
      <c r="N27" s="111">
        <f t="shared" si="3"/>
        <v>36818413</v>
      </c>
      <c r="O27" s="111">
        <f t="shared" si="3"/>
        <v>63720357</v>
      </c>
      <c r="P27" s="111"/>
      <c r="Q27" s="111"/>
      <c r="R27" s="111"/>
      <c r="S27" s="111"/>
      <c r="T27" s="111">
        <f>+T34</f>
        <v>63720357</v>
      </c>
      <c r="U27" s="108">
        <f>+T27/O27*100</f>
        <v>100</v>
      </c>
      <c r="V27" s="109"/>
      <c r="W27" s="10"/>
    </row>
    <row r="28" spans="1:23" ht="27.75">
      <c r="A28" s="18"/>
      <c r="B28" s="73">
        <v>1</v>
      </c>
      <c r="C28" s="73">
        <v>3</v>
      </c>
      <c r="D28" s="74"/>
      <c r="E28" s="75"/>
      <c r="F28" s="73"/>
      <c r="G28" s="73"/>
      <c r="H28" s="71"/>
      <c r="I28" s="99" t="s">
        <v>36</v>
      </c>
      <c r="J28" s="110"/>
      <c r="K28" s="111">
        <f t="shared" si="3"/>
        <v>23728737</v>
      </c>
      <c r="L28" s="111">
        <f t="shared" si="3"/>
        <v>1003378</v>
      </c>
      <c r="M28" s="111">
        <f t="shared" si="3"/>
        <v>0</v>
      </c>
      <c r="N28" s="111">
        <f t="shared" si="3"/>
        <v>21343354</v>
      </c>
      <c r="O28" s="111">
        <f t="shared" si="3"/>
        <v>46075469</v>
      </c>
      <c r="P28" s="111"/>
      <c r="Q28" s="111"/>
      <c r="R28" s="111"/>
      <c r="S28" s="111"/>
      <c r="T28" s="111">
        <f>+T35</f>
        <v>46075469</v>
      </c>
      <c r="U28" s="108">
        <f>+T28/O28*100</f>
        <v>100</v>
      </c>
      <c r="V28" s="109"/>
      <c r="W28" s="10"/>
    </row>
    <row r="29" spans="1:23" ht="27.75">
      <c r="A29" s="18"/>
      <c r="B29" s="73">
        <v>1</v>
      </c>
      <c r="C29" s="73">
        <v>3</v>
      </c>
      <c r="D29" s="74"/>
      <c r="E29" s="75"/>
      <c r="F29" s="73"/>
      <c r="G29" s="73"/>
      <c r="H29" s="71"/>
      <c r="I29" s="99" t="s">
        <v>37</v>
      </c>
      <c r="J29" s="110"/>
      <c r="K29" s="111">
        <f t="shared" si="3"/>
        <v>23728737</v>
      </c>
      <c r="L29" s="111">
        <f t="shared" si="3"/>
        <v>1003378</v>
      </c>
      <c r="M29" s="111">
        <f t="shared" si="3"/>
        <v>0</v>
      </c>
      <c r="N29" s="111">
        <f t="shared" si="3"/>
        <v>21343354</v>
      </c>
      <c r="O29" s="111">
        <f t="shared" si="3"/>
        <v>46075469</v>
      </c>
      <c r="P29" s="111"/>
      <c r="Q29" s="111"/>
      <c r="R29" s="111"/>
      <c r="S29" s="111"/>
      <c r="T29" s="111">
        <f>+T36</f>
        <v>46075469</v>
      </c>
      <c r="U29" s="108">
        <f>+T29/O29*100</f>
        <v>100</v>
      </c>
      <c r="V29" s="109"/>
      <c r="W29" s="10"/>
    </row>
    <row r="30" spans="1:23" ht="27.75">
      <c r="A30" s="18"/>
      <c r="B30" s="73">
        <v>1</v>
      </c>
      <c r="C30" s="73">
        <v>3</v>
      </c>
      <c r="D30" s="74"/>
      <c r="E30" s="75"/>
      <c r="F30" s="73"/>
      <c r="G30" s="73"/>
      <c r="H30" s="71"/>
      <c r="I30" s="99" t="s">
        <v>38</v>
      </c>
      <c r="J30" s="110"/>
      <c r="K30" s="106">
        <f>+K29/K26*100</f>
        <v>113.86905312050924</v>
      </c>
      <c r="L30" s="106">
        <f>+L29/L26*100</f>
        <v>87.70081427018107</v>
      </c>
      <c r="M30" s="106"/>
      <c r="N30" s="106">
        <f>+N29/N26*100</f>
        <v>91.3038727976723</v>
      </c>
      <c r="O30" s="106">
        <f>+O29/O26*100</f>
        <v>101.57980731713738</v>
      </c>
      <c r="P30" s="108"/>
      <c r="Q30" s="108"/>
      <c r="R30" s="108"/>
      <c r="S30" s="108"/>
      <c r="T30" s="106">
        <f>+T29/T26*100</f>
        <v>101.57980731713738</v>
      </c>
      <c r="U30" s="108"/>
      <c r="V30" s="109"/>
      <c r="W30" s="10"/>
    </row>
    <row r="31" spans="1:23" ht="27.75">
      <c r="A31" s="18"/>
      <c r="B31" s="73">
        <v>1</v>
      </c>
      <c r="C31" s="73">
        <v>3</v>
      </c>
      <c r="D31" s="74"/>
      <c r="E31" s="75"/>
      <c r="F31" s="73"/>
      <c r="G31" s="73"/>
      <c r="H31" s="71"/>
      <c r="I31" s="99" t="s">
        <v>39</v>
      </c>
      <c r="J31" s="110"/>
      <c r="K31" s="106">
        <f>+K29/K27*100</f>
        <v>92.12234389730945</v>
      </c>
      <c r="L31" s="106">
        <f>+L29/L27*100</f>
        <v>87.70081427018107</v>
      </c>
      <c r="M31" s="106"/>
      <c r="N31" s="106">
        <f>+N29/N27*100</f>
        <v>57.969239467219836</v>
      </c>
      <c r="O31" s="106">
        <f>+O29/O27*100</f>
        <v>72.30886826324591</v>
      </c>
      <c r="P31" s="107"/>
      <c r="Q31" s="107"/>
      <c r="R31" s="107"/>
      <c r="S31" s="107"/>
      <c r="T31" s="106">
        <f>+T29/T27*100</f>
        <v>72.30886826324591</v>
      </c>
      <c r="U31" s="108"/>
      <c r="V31" s="109"/>
      <c r="W31" s="10"/>
    </row>
    <row r="32" spans="1:23" ht="27.75">
      <c r="A32" s="18"/>
      <c r="B32" s="73">
        <v>1</v>
      </c>
      <c r="C32" s="73">
        <v>3</v>
      </c>
      <c r="D32" s="112" t="s">
        <v>41</v>
      </c>
      <c r="E32" s="75"/>
      <c r="F32" s="73"/>
      <c r="G32" s="73"/>
      <c r="H32" s="71"/>
      <c r="I32" s="99" t="s">
        <v>42</v>
      </c>
      <c r="J32" s="110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109"/>
      <c r="W32" s="10"/>
    </row>
    <row r="33" spans="1:23" ht="27.75">
      <c r="A33" s="18"/>
      <c r="B33" s="73">
        <v>1</v>
      </c>
      <c r="C33" s="73">
        <v>3</v>
      </c>
      <c r="D33" s="112" t="s">
        <v>41</v>
      </c>
      <c r="E33" s="75"/>
      <c r="F33" s="73"/>
      <c r="G33" s="73"/>
      <c r="H33" s="71"/>
      <c r="I33" s="99" t="s">
        <v>34</v>
      </c>
      <c r="J33" s="110"/>
      <c r="K33" s="111">
        <f aca="true" t="shared" si="4" ref="K33:O36">+K40</f>
        <v>20838618</v>
      </c>
      <c r="L33" s="111">
        <f t="shared" si="4"/>
        <v>1144092</v>
      </c>
      <c r="M33" s="111">
        <f t="shared" si="4"/>
        <v>0</v>
      </c>
      <c r="N33" s="111">
        <f t="shared" si="4"/>
        <v>23376176</v>
      </c>
      <c r="O33" s="111">
        <f t="shared" si="4"/>
        <v>45358886</v>
      </c>
      <c r="P33" s="111"/>
      <c r="Q33" s="111"/>
      <c r="R33" s="111"/>
      <c r="S33" s="111"/>
      <c r="T33" s="111">
        <f>+T40</f>
        <v>45358886</v>
      </c>
      <c r="U33" s="108">
        <f>+T33/O33*100</f>
        <v>100</v>
      </c>
      <c r="V33" s="109"/>
      <c r="W33" s="10"/>
    </row>
    <row r="34" spans="1:23" ht="27.75">
      <c r="A34" s="18"/>
      <c r="B34" s="73">
        <v>1</v>
      </c>
      <c r="C34" s="73">
        <v>3</v>
      </c>
      <c r="D34" s="112" t="s">
        <v>41</v>
      </c>
      <c r="E34" s="75"/>
      <c r="F34" s="73"/>
      <c r="G34" s="73"/>
      <c r="H34" s="71"/>
      <c r="I34" s="99" t="s">
        <v>35</v>
      </c>
      <c r="J34" s="110"/>
      <c r="K34" s="111">
        <f t="shared" si="4"/>
        <v>25757852</v>
      </c>
      <c r="L34" s="111">
        <f t="shared" si="4"/>
        <v>1144092</v>
      </c>
      <c r="M34" s="111">
        <f t="shared" si="4"/>
        <v>0</v>
      </c>
      <c r="N34" s="111">
        <f t="shared" si="4"/>
        <v>36818413</v>
      </c>
      <c r="O34" s="111">
        <f t="shared" si="4"/>
        <v>63720357</v>
      </c>
      <c r="P34" s="111"/>
      <c r="Q34" s="111"/>
      <c r="R34" s="111"/>
      <c r="S34" s="111"/>
      <c r="T34" s="111">
        <f>+T41</f>
        <v>63720357</v>
      </c>
      <c r="U34" s="108">
        <f>+T34/O34*100</f>
        <v>100</v>
      </c>
      <c r="V34" s="109"/>
      <c r="W34" s="10"/>
    </row>
    <row r="35" spans="1:23" ht="27.75">
      <c r="A35" s="18"/>
      <c r="B35" s="73">
        <v>1</v>
      </c>
      <c r="C35" s="73">
        <v>3</v>
      </c>
      <c r="D35" s="112" t="s">
        <v>41</v>
      </c>
      <c r="E35" s="75"/>
      <c r="F35" s="73"/>
      <c r="G35" s="73"/>
      <c r="H35" s="71"/>
      <c r="I35" s="99" t="s">
        <v>36</v>
      </c>
      <c r="J35" s="110"/>
      <c r="K35" s="111">
        <f t="shared" si="4"/>
        <v>23728737</v>
      </c>
      <c r="L35" s="111">
        <f t="shared" si="4"/>
        <v>1003378</v>
      </c>
      <c r="M35" s="111">
        <f t="shared" si="4"/>
        <v>0</v>
      </c>
      <c r="N35" s="111">
        <f t="shared" si="4"/>
        <v>21343354</v>
      </c>
      <c r="O35" s="111">
        <f t="shared" si="4"/>
        <v>46075469</v>
      </c>
      <c r="P35" s="111"/>
      <c r="Q35" s="111"/>
      <c r="R35" s="111"/>
      <c r="S35" s="111"/>
      <c r="T35" s="111">
        <f>+T42</f>
        <v>46075469</v>
      </c>
      <c r="U35" s="108">
        <f>+T35/O35*100</f>
        <v>100</v>
      </c>
      <c r="V35" s="109"/>
      <c r="W35" s="10"/>
    </row>
    <row r="36" spans="1:23" ht="27.75">
      <c r="A36" s="18"/>
      <c r="B36" s="73">
        <v>1</v>
      </c>
      <c r="C36" s="73">
        <v>3</v>
      </c>
      <c r="D36" s="112" t="s">
        <v>41</v>
      </c>
      <c r="E36" s="75"/>
      <c r="F36" s="73"/>
      <c r="G36" s="73"/>
      <c r="H36" s="71"/>
      <c r="I36" s="99" t="s">
        <v>37</v>
      </c>
      <c r="J36" s="110"/>
      <c r="K36" s="111">
        <f t="shared" si="4"/>
        <v>23728737</v>
      </c>
      <c r="L36" s="111">
        <f t="shared" si="4"/>
        <v>1003378</v>
      </c>
      <c r="M36" s="111">
        <f t="shared" si="4"/>
        <v>0</v>
      </c>
      <c r="N36" s="111">
        <f t="shared" si="4"/>
        <v>21343354</v>
      </c>
      <c r="O36" s="111">
        <f t="shared" si="4"/>
        <v>46075469</v>
      </c>
      <c r="P36" s="111"/>
      <c r="Q36" s="111"/>
      <c r="R36" s="111"/>
      <c r="S36" s="111"/>
      <c r="T36" s="111">
        <f>+T43</f>
        <v>46075469</v>
      </c>
      <c r="U36" s="108">
        <f>+T36/O36*100</f>
        <v>100</v>
      </c>
      <c r="V36" s="109"/>
      <c r="W36" s="10"/>
    </row>
    <row r="37" spans="1:23" ht="27.75">
      <c r="A37" s="18"/>
      <c r="B37" s="73">
        <v>1</v>
      </c>
      <c r="C37" s="73">
        <v>3</v>
      </c>
      <c r="D37" s="112" t="s">
        <v>41</v>
      </c>
      <c r="E37" s="75"/>
      <c r="F37" s="73"/>
      <c r="G37" s="73"/>
      <c r="H37" s="71"/>
      <c r="I37" s="99" t="s">
        <v>38</v>
      </c>
      <c r="J37" s="110"/>
      <c r="K37" s="106">
        <f>+K36/K33*100</f>
        <v>113.86905312050924</v>
      </c>
      <c r="L37" s="106">
        <f>+L36/L33*100</f>
        <v>87.70081427018107</v>
      </c>
      <c r="M37" s="106"/>
      <c r="N37" s="106">
        <f>+N36/N33*100</f>
        <v>91.3038727976723</v>
      </c>
      <c r="O37" s="106">
        <f>+O36/O33*100</f>
        <v>101.57980731713738</v>
      </c>
      <c r="P37" s="107"/>
      <c r="Q37" s="107"/>
      <c r="R37" s="107"/>
      <c r="S37" s="107"/>
      <c r="T37" s="106">
        <f>+T36/T33*100</f>
        <v>101.57980731713738</v>
      </c>
      <c r="U37" s="108"/>
      <c r="V37" s="109"/>
      <c r="W37" s="10"/>
    </row>
    <row r="38" spans="1:23" ht="27.75">
      <c r="A38" s="18"/>
      <c r="B38" s="73">
        <v>1</v>
      </c>
      <c r="C38" s="73">
        <v>3</v>
      </c>
      <c r="D38" s="112" t="s">
        <v>41</v>
      </c>
      <c r="E38" s="75"/>
      <c r="F38" s="73"/>
      <c r="G38" s="73"/>
      <c r="H38" s="71"/>
      <c r="I38" s="99" t="s">
        <v>39</v>
      </c>
      <c r="J38" s="110"/>
      <c r="K38" s="106">
        <f>+K36/K34*100</f>
        <v>92.12234389730945</v>
      </c>
      <c r="L38" s="106">
        <f>+L36/L34*100</f>
        <v>87.70081427018107</v>
      </c>
      <c r="M38" s="106"/>
      <c r="N38" s="106">
        <f>+N36/N34*100</f>
        <v>57.969239467219836</v>
      </c>
      <c r="O38" s="106">
        <f>+O36/O34*100</f>
        <v>72.30886826324591</v>
      </c>
      <c r="P38" s="107"/>
      <c r="Q38" s="107"/>
      <c r="R38" s="107"/>
      <c r="S38" s="107"/>
      <c r="T38" s="106">
        <f>+T36/T34*100</f>
        <v>72.30886826324591</v>
      </c>
      <c r="U38" s="108"/>
      <c r="V38" s="109"/>
      <c r="W38" s="10"/>
    </row>
    <row r="39" spans="1:23" ht="27.75">
      <c r="A39" s="18"/>
      <c r="B39" s="73">
        <v>1</v>
      </c>
      <c r="C39" s="73">
        <v>3</v>
      </c>
      <c r="D39" s="112" t="s">
        <v>41</v>
      </c>
      <c r="E39" s="75">
        <v>1</v>
      </c>
      <c r="F39" s="73"/>
      <c r="G39" s="73"/>
      <c r="H39" s="71"/>
      <c r="I39" s="99" t="s">
        <v>43</v>
      </c>
      <c r="J39" s="110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8"/>
      <c r="V39" s="109"/>
      <c r="W39" s="10"/>
    </row>
    <row r="40" spans="1:23" ht="27.75">
      <c r="A40" s="18"/>
      <c r="B40" s="73">
        <v>1</v>
      </c>
      <c r="C40" s="73">
        <v>3</v>
      </c>
      <c r="D40" s="112" t="s">
        <v>41</v>
      </c>
      <c r="E40" s="75">
        <v>1</v>
      </c>
      <c r="F40" s="73"/>
      <c r="G40" s="73"/>
      <c r="H40" s="71"/>
      <c r="I40" s="99" t="s">
        <v>34</v>
      </c>
      <c r="J40" s="110"/>
      <c r="K40" s="111">
        <f>+K48</f>
        <v>20838618</v>
      </c>
      <c r="L40" s="111">
        <f>+L48</f>
        <v>1144092</v>
      </c>
      <c r="M40" s="111">
        <f>+M48</f>
        <v>0</v>
      </c>
      <c r="N40" s="111">
        <f>+N48</f>
        <v>23376176</v>
      </c>
      <c r="O40" s="111">
        <f>+O48</f>
        <v>45358886</v>
      </c>
      <c r="P40" s="111"/>
      <c r="Q40" s="111"/>
      <c r="R40" s="111"/>
      <c r="S40" s="111"/>
      <c r="T40" s="111">
        <f>+T48</f>
        <v>45358886</v>
      </c>
      <c r="U40" s="108">
        <f>+T40/O40*100</f>
        <v>100</v>
      </c>
      <c r="V40" s="109"/>
      <c r="W40" s="10"/>
    </row>
    <row r="41" spans="1:23" ht="27.75">
      <c r="A41" s="18"/>
      <c r="B41" s="73">
        <v>1</v>
      </c>
      <c r="C41" s="73">
        <v>3</v>
      </c>
      <c r="D41" s="112" t="s">
        <v>41</v>
      </c>
      <c r="E41" s="75">
        <v>1</v>
      </c>
      <c r="F41" s="73"/>
      <c r="G41" s="73"/>
      <c r="H41" s="71"/>
      <c r="I41" s="99" t="s">
        <v>35</v>
      </c>
      <c r="J41" s="110"/>
      <c r="K41" s="111">
        <f aca="true" t="shared" si="5" ref="K41:O43">+K49</f>
        <v>25757852</v>
      </c>
      <c r="L41" s="111">
        <f t="shared" si="5"/>
        <v>1144092</v>
      </c>
      <c r="M41" s="111">
        <f t="shared" si="5"/>
        <v>0</v>
      </c>
      <c r="N41" s="111">
        <f t="shared" si="5"/>
        <v>36818413</v>
      </c>
      <c r="O41" s="111">
        <f t="shared" si="5"/>
        <v>63720357</v>
      </c>
      <c r="P41" s="111"/>
      <c r="Q41" s="111"/>
      <c r="R41" s="111"/>
      <c r="S41" s="111"/>
      <c r="T41" s="111">
        <f>+T49</f>
        <v>63720357</v>
      </c>
      <c r="U41" s="108">
        <f>+T41/O41*100</f>
        <v>100</v>
      </c>
      <c r="V41" s="109"/>
      <c r="W41" s="10"/>
    </row>
    <row r="42" spans="1:23" ht="27.75">
      <c r="A42" s="18"/>
      <c r="B42" s="73">
        <v>1</v>
      </c>
      <c r="C42" s="73">
        <v>3</v>
      </c>
      <c r="D42" s="112" t="s">
        <v>41</v>
      </c>
      <c r="E42" s="75">
        <v>1</v>
      </c>
      <c r="F42" s="73"/>
      <c r="G42" s="73"/>
      <c r="H42" s="71"/>
      <c r="I42" s="99" t="s">
        <v>36</v>
      </c>
      <c r="J42" s="110"/>
      <c r="K42" s="111">
        <f>+K50</f>
        <v>23728737</v>
      </c>
      <c r="L42" s="111">
        <f>+L50</f>
        <v>1003378</v>
      </c>
      <c r="M42" s="111">
        <f>+M50</f>
        <v>0</v>
      </c>
      <c r="N42" s="111">
        <f>+N50</f>
        <v>21343354</v>
      </c>
      <c r="O42" s="111">
        <f>+O50</f>
        <v>46075469</v>
      </c>
      <c r="P42" s="111"/>
      <c r="Q42" s="111"/>
      <c r="R42" s="111"/>
      <c r="S42" s="111"/>
      <c r="T42" s="111">
        <f>+T50</f>
        <v>46075469</v>
      </c>
      <c r="U42" s="108">
        <f>+T42/O42*100</f>
        <v>100</v>
      </c>
      <c r="V42" s="109"/>
      <c r="W42" s="10"/>
    </row>
    <row r="43" spans="1:23" ht="27.75">
      <c r="A43" s="18"/>
      <c r="B43" s="73">
        <v>1</v>
      </c>
      <c r="C43" s="73">
        <v>3</v>
      </c>
      <c r="D43" s="112" t="s">
        <v>41</v>
      </c>
      <c r="E43" s="75">
        <v>1</v>
      </c>
      <c r="F43" s="73"/>
      <c r="G43" s="73"/>
      <c r="H43" s="71"/>
      <c r="I43" s="99" t="s">
        <v>37</v>
      </c>
      <c r="J43" s="110"/>
      <c r="K43" s="111">
        <f t="shared" si="5"/>
        <v>23728737</v>
      </c>
      <c r="L43" s="111">
        <f t="shared" si="5"/>
        <v>1003378</v>
      </c>
      <c r="M43" s="111">
        <f t="shared" si="5"/>
        <v>0</v>
      </c>
      <c r="N43" s="111">
        <f t="shared" si="5"/>
        <v>21343354</v>
      </c>
      <c r="O43" s="111">
        <f t="shared" si="5"/>
        <v>46075469</v>
      </c>
      <c r="P43" s="111"/>
      <c r="Q43" s="111"/>
      <c r="R43" s="111"/>
      <c r="S43" s="111"/>
      <c r="T43" s="111">
        <f>+T51</f>
        <v>46075469</v>
      </c>
      <c r="U43" s="108">
        <f>+T43/O43*100</f>
        <v>100</v>
      </c>
      <c r="V43" s="109"/>
      <c r="W43" s="10"/>
    </row>
    <row r="44" spans="1:23" ht="27.75">
      <c r="A44" s="18"/>
      <c r="B44" s="73">
        <v>1</v>
      </c>
      <c r="C44" s="73">
        <v>3</v>
      </c>
      <c r="D44" s="112" t="s">
        <v>41</v>
      </c>
      <c r="E44" s="75">
        <v>1</v>
      </c>
      <c r="F44" s="73"/>
      <c r="G44" s="73"/>
      <c r="H44" s="71"/>
      <c r="I44" s="99" t="s">
        <v>38</v>
      </c>
      <c r="J44" s="110"/>
      <c r="K44" s="106">
        <f>+K43/K40*100</f>
        <v>113.86905312050924</v>
      </c>
      <c r="L44" s="106">
        <f>+L43/L40*100</f>
        <v>87.70081427018107</v>
      </c>
      <c r="M44" s="106"/>
      <c r="N44" s="106">
        <f>+N43/N40*100</f>
        <v>91.3038727976723</v>
      </c>
      <c r="O44" s="106">
        <f>+O43/O40*100</f>
        <v>101.57980731713738</v>
      </c>
      <c r="P44" s="107"/>
      <c r="Q44" s="107"/>
      <c r="R44" s="107"/>
      <c r="S44" s="107"/>
      <c r="T44" s="106">
        <f>+T43/T40*100</f>
        <v>101.57980731713738</v>
      </c>
      <c r="U44" s="108"/>
      <c r="V44" s="109"/>
      <c r="W44" s="10"/>
    </row>
    <row r="45" spans="1:23" ht="27.75">
      <c r="A45" s="18"/>
      <c r="B45" s="73">
        <v>1</v>
      </c>
      <c r="C45" s="73">
        <v>3</v>
      </c>
      <c r="D45" s="112" t="s">
        <v>41</v>
      </c>
      <c r="E45" s="75">
        <v>1</v>
      </c>
      <c r="F45" s="73"/>
      <c r="G45" s="73"/>
      <c r="H45" s="71"/>
      <c r="I45" s="99" t="s">
        <v>39</v>
      </c>
      <c r="J45" s="110"/>
      <c r="K45" s="106">
        <f>+K43/K41*100</f>
        <v>92.12234389730945</v>
      </c>
      <c r="L45" s="106">
        <f>+L43/L41*100</f>
        <v>87.70081427018107</v>
      </c>
      <c r="M45" s="106"/>
      <c r="N45" s="106">
        <f>+N43/N41*100</f>
        <v>57.969239467219836</v>
      </c>
      <c r="O45" s="106">
        <f>+O43/O41*100</f>
        <v>72.30886826324591</v>
      </c>
      <c r="P45" s="107"/>
      <c r="Q45" s="107"/>
      <c r="R45" s="107"/>
      <c r="S45" s="107"/>
      <c r="T45" s="106">
        <f>+T43/T41*100</f>
        <v>72.30886826324591</v>
      </c>
      <c r="U45" s="108"/>
      <c r="V45" s="109"/>
      <c r="W45" s="10"/>
    </row>
    <row r="46" spans="1:23" ht="27.75">
      <c r="A46" s="18"/>
      <c r="B46" s="73">
        <v>1</v>
      </c>
      <c r="C46" s="73">
        <v>3</v>
      </c>
      <c r="D46" s="112" t="s">
        <v>41</v>
      </c>
      <c r="E46" s="75">
        <v>1</v>
      </c>
      <c r="F46" s="73" t="s">
        <v>44</v>
      </c>
      <c r="G46" s="73"/>
      <c r="H46" s="71"/>
      <c r="I46" s="133" t="s">
        <v>45</v>
      </c>
      <c r="J46" s="110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  <c r="V46" s="109"/>
      <c r="W46" s="10"/>
    </row>
    <row r="47" spans="1:23" ht="27.75">
      <c r="A47" s="18"/>
      <c r="B47" s="73"/>
      <c r="C47" s="73"/>
      <c r="D47" s="112"/>
      <c r="E47" s="75"/>
      <c r="F47" s="73"/>
      <c r="G47" s="73"/>
      <c r="H47" s="71"/>
      <c r="I47" s="133"/>
      <c r="J47" s="110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08"/>
      <c r="V47" s="109"/>
      <c r="W47" s="10"/>
    </row>
    <row r="48" spans="1:23" ht="27.75">
      <c r="A48" s="18"/>
      <c r="B48" s="73">
        <v>1</v>
      </c>
      <c r="C48" s="73">
        <v>3</v>
      </c>
      <c r="D48" s="112" t="s">
        <v>41</v>
      </c>
      <c r="E48" s="75">
        <v>1</v>
      </c>
      <c r="F48" s="73" t="s">
        <v>44</v>
      </c>
      <c r="G48" s="73"/>
      <c r="H48" s="71"/>
      <c r="I48" s="99" t="s">
        <v>34</v>
      </c>
      <c r="J48" s="110"/>
      <c r="K48" s="111">
        <v>20838618</v>
      </c>
      <c r="L48" s="111">
        <v>1144092</v>
      </c>
      <c r="M48" s="111"/>
      <c r="N48" s="111">
        <v>23376176</v>
      </c>
      <c r="O48" s="111">
        <f>SUM(K48:N48)</f>
        <v>45358886</v>
      </c>
      <c r="P48" s="111"/>
      <c r="Q48" s="111"/>
      <c r="R48" s="111"/>
      <c r="S48" s="111"/>
      <c r="T48" s="111">
        <f>+O48+S48</f>
        <v>45358886</v>
      </c>
      <c r="U48" s="108">
        <f>+T48/O48*100</f>
        <v>100</v>
      </c>
      <c r="V48" s="109"/>
      <c r="W48" s="10"/>
    </row>
    <row r="49" spans="1:23" ht="27.75">
      <c r="A49" s="18"/>
      <c r="B49" s="73">
        <v>1</v>
      </c>
      <c r="C49" s="73">
        <v>3</v>
      </c>
      <c r="D49" s="112" t="s">
        <v>41</v>
      </c>
      <c r="E49" s="75">
        <v>1</v>
      </c>
      <c r="F49" s="73" t="s">
        <v>44</v>
      </c>
      <c r="G49" s="73"/>
      <c r="H49" s="71"/>
      <c r="I49" s="99" t="s">
        <v>35</v>
      </c>
      <c r="J49" s="110"/>
      <c r="K49" s="111">
        <v>25757852</v>
      </c>
      <c r="L49" s="111">
        <f>61302+1082790</f>
        <v>1144092</v>
      </c>
      <c r="M49" s="111">
        <f>+M63</f>
        <v>0</v>
      </c>
      <c r="N49" s="111">
        <v>36818413</v>
      </c>
      <c r="O49" s="111">
        <f>SUM(K49:N49)</f>
        <v>63720357</v>
      </c>
      <c r="P49" s="111"/>
      <c r="Q49" s="111"/>
      <c r="R49" s="111"/>
      <c r="S49" s="111"/>
      <c r="T49" s="111">
        <f>+O49+S49</f>
        <v>63720357</v>
      </c>
      <c r="U49" s="108">
        <f>+T49/O49*100</f>
        <v>100</v>
      </c>
      <c r="V49" s="109"/>
      <c r="W49" s="10"/>
    </row>
    <row r="50" spans="1:23" ht="27.75">
      <c r="A50" s="18"/>
      <c r="B50" s="73">
        <v>1</v>
      </c>
      <c r="C50" s="73">
        <v>3</v>
      </c>
      <c r="D50" s="112" t="s">
        <v>41</v>
      </c>
      <c r="E50" s="75">
        <v>1</v>
      </c>
      <c r="F50" s="73" t="s">
        <v>44</v>
      </c>
      <c r="G50" s="73"/>
      <c r="H50" s="71"/>
      <c r="I50" s="99" t="s">
        <v>36</v>
      </c>
      <c r="J50" s="110"/>
      <c r="K50" s="111">
        <v>23728737</v>
      </c>
      <c r="L50" s="111">
        <f>39353+964025</f>
        <v>1003378</v>
      </c>
      <c r="M50" s="111">
        <f>+M65</f>
        <v>0</v>
      </c>
      <c r="N50" s="111">
        <v>21343354</v>
      </c>
      <c r="O50" s="111">
        <f>SUM(K50:N50)</f>
        <v>46075469</v>
      </c>
      <c r="P50" s="111"/>
      <c r="Q50" s="111"/>
      <c r="R50" s="111"/>
      <c r="S50" s="111"/>
      <c r="T50" s="111">
        <f>+O50+S50</f>
        <v>46075469</v>
      </c>
      <c r="U50" s="108">
        <f>+T50/O50*100</f>
        <v>100</v>
      </c>
      <c r="V50" s="109"/>
      <c r="W50" s="10"/>
    </row>
    <row r="51" spans="1:23" ht="27.75">
      <c r="A51" s="18"/>
      <c r="B51" s="73">
        <v>1</v>
      </c>
      <c r="C51" s="73">
        <v>3</v>
      </c>
      <c r="D51" s="112" t="s">
        <v>41</v>
      </c>
      <c r="E51" s="75">
        <v>1</v>
      </c>
      <c r="F51" s="73" t="s">
        <v>44</v>
      </c>
      <c r="G51" s="73"/>
      <c r="H51" s="71"/>
      <c r="I51" s="99" t="s">
        <v>37</v>
      </c>
      <c r="J51" s="110"/>
      <c r="K51" s="111">
        <v>23728737</v>
      </c>
      <c r="L51" s="111">
        <f>39353+964025</f>
        <v>1003378</v>
      </c>
      <c r="M51" s="111"/>
      <c r="N51" s="111">
        <v>21343354</v>
      </c>
      <c r="O51" s="111">
        <f>SUM(K51:N51)</f>
        <v>46075469</v>
      </c>
      <c r="P51" s="111"/>
      <c r="Q51" s="111"/>
      <c r="R51" s="111"/>
      <c r="S51" s="111"/>
      <c r="T51" s="111">
        <f>+O51+S51</f>
        <v>46075469</v>
      </c>
      <c r="U51" s="108">
        <f>+T51/O51*100</f>
        <v>100</v>
      </c>
      <c r="V51" s="109"/>
      <c r="W51" s="10"/>
    </row>
    <row r="52" spans="1:23" ht="27.75">
      <c r="A52" s="18"/>
      <c r="B52" s="73">
        <v>1</v>
      </c>
      <c r="C52" s="73">
        <v>3</v>
      </c>
      <c r="D52" s="112" t="s">
        <v>41</v>
      </c>
      <c r="E52" s="75">
        <v>1</v>
      </c>
      <c r="F52" s="73" t="s">
        <v>44</v>
      </c>
      <c r="G52" s="73"/>
      <c r="H52" s="71"/>
      <c r="I52" s="99" t="s">
        <v>38</v>
      </c>
      <c r="J52" s="110"/>
      <c r="K52" s="106">
        <f>+K51/K48*100</f>
        <v>113.86905312050924</v>
      </c>
      <c r="L52" s="106">
        <f>+L51/L48*100</f>
        <v>87.70081427018107</v>
      </c>
      <c r="M52" s="106"/>
      <c r="N52" s="106">
        <f>+N51/N48*100</f>
        <v>91.3038727976723</v>
      </c>
      <c r="O52" s="106">
        <f>+O51/O48*100</f>
        <v>101.57980731713738</v>
      </c>
      <c r="P52" s="107"/>
      <c r="Q52" s="107"/>
      <c r="R52" s="107"/>
      <c r="S52" s="107"/>
      <c r="T52" s="106">
        <f>+T51/T48*100</f>
        <v>101.57980731713738</v>
      </c>
      <c r="U52" s="108"/>
      <c r="V52" s="109"/>
      <c r="W52" s="10"/>
    </row>
    <row r="53" spans="1:23" ht="27.75">
      <c r="A53" s="18"/>
      <c r="B53" s="73">
        <v>1</v>
      </c>
      <c r="C53" s="73">
        <v>3</v>
      </c>
      <c r="D53" s="112" t="s">
        <v>41</v>
      </c>
      <c r="E53" s="75">
        <v>1</v>
      </c>
      <c r="F53" s="73" t="s">
        <v>44</v>
      </c>
      <c r="G53" s="73"/>
      <c r="H53" s="71"/>
      <c r="I53" s="99" t="s">
        <v>39</v>
      </c>
      <c r="J53" s="110"/>
      <c r="K53" s="106">
        <f>+K51/K49*100</f>
        <v>92.12234389730945</v>
      </c>
      <c r="L53" s="106">
        <f>+L51/L49*100</f>
        <v>87.70081427018107</v>
      </c>
      <c r="M53" s="106"/>
      <c r="N53" s="106">
        <f>+N51/N49*100</f>
        <v>57.969239467219836</v>
      </c>
      <c r="O53" s="106">
        <f>+O51/O49*100</f>
        <v>72.30886826324591</v>
      </c>
      <c r="P53" s="107"/>
      <c r="Q53" s="107"/>
      <c r="R53" s="107"/>
      <c r="S53" s="107"/>
      <c r="T53" s="106">
        <f>+T51/T49*100</f>
        <v>72.30886826324591</v>
      </c>
      <c r="U53" s="108"/>
      <c r="V53" s="109"/>
      <c r="W53" s="10"/>
    </row>
    <row r="54" spans="1:23" ht="27.75">
      <c r="A54" s="18"/>
      <c r="B54" s="73">
        <v>1</v>
      </c>
      <c r="C54" s="73">
        <v>3</v>
      </c>
      <c r="D54" s="112" t="s">
        <v>41</v>
      </c>
      <c r="E54" s="75">
        <v>1</v>
      </c>
      <c r="F54" s="73" t="s">
        <v>44</v>
      </c>
      <c r="G54" s="73" t="s">
        <v>46</v>
      </c>
      <c r="H54" s="71"/>
      <c r="I54" s="133" t="s">
        <v>47</v>
      </c>
      <c r="J54" s="110"/>
      <c r="K54" s="106"/>
      <c r="L54" s="106"/>
      <c r="M54" s="106"/>
      <c r="N54" s="106"/>
      <c r="O54" s="106"/>
      <c r="P54" s="107"/>
      <c r="Q54" s="107"/>
      <c r="R54" s="107"/>
      <c r="S54" s="107"/>
      <c r="T54" s="106"/>
      <c r="U54" s="108"/>
      <c r="V54" s="109"/>
      <c r="W54" s="10"/>
    </row>
    <row r="55" spans="1:23" ht="27.75">
      <c r="A55" s="18"/>
      <c r="B55" s="73">
        <v>1</v>
      </c>
      <c r="C55" s="73">
        <v>3</v>
      </c>
      <c r="D55" s="112" t="s">
        <v>41</v>
      </c>
      <c r="E55" s="75">
        <v>1</v>
      </c>
      <c r="F55" s="73" t="s">
        <v>44</v>
      </c>
      <c r="G55" s="73" t="s">
        <v>46</v>
      </c>
      <c r="H55" s="71"/>
      <c r="I55" s="133" t="s">
        <v>34</v>
      </c>
      <c r="J55" s="110"/>
      <c r="K55" s="115">
        <f aca="true" t="shared" si="6" ref="K55:L60">+K19</f>
        <v>20838618</v>
      </c>
      <c r="L55" s="115">
        <f t="shared" si="6"/>
        <v>1144092</v>
      </c>
      <c r="M55" s="115"/>
      <c r="N55" s="115">
        <f aca="true" t="shared" si="7" ref="N55:O60">+N19</f>
        <v>23376176</v>
      </c>
      <c r="O55" s="115">
        <f t="shared" si="7"/>
        <v>45358886</v>
      </c>
      <c r="P55" s="116"/>
      <c r="Q55" s="116"/>
      <c r="R55" s="116"/>
      <c r="S55" s="116"/>
      <c r="T55" s="115">
        <f aca="true" t="shared" si="8" ref="T55:T60">+T19</f>
        <v>45358886</v>
      </c>
      <c r="U55" s="108">
        <f>+T55/O55*100</f>
        <v>100</v>
      </c>
      <c r="V55" s="109"/>
      <c r="W55" s="10"/>
    </row>
    <row r="56" spans="1:23" ht="27.75">
      <c r="A56" s="18"/>
      <c r="B56" s="73">
        <v>1</v>
      </c>
      <c r="C56" s="73">
        <v>3</v>
      </c>
      <c r="D56" s="112" t="s">
        <v>41</v>
      </c>
      <c r="E56" s="75">
        <v>1</v>
      </c>
      <c r="F56" s="73" t="s">
        <v>44</v>
      </c>
      <c r="G56" s="73" t="s">
        <v>46</v>
      </c>
      <c r="H56" s="71"/>
      <c r="I56" s="99" t="s">
        <v>35</v>
      </c>
      <c r="J56" s="110"/>
      <c r="K56" s="115">
        <f t="shared" si="6"/>
        <v>25757852</v>
      </c>
      <c r="L56" s="115">
        <f t="shared" si="6"/>
        <v>1144092</v>
      </c>
      <c r="M56" s="115"/>
      <c r="N56" s="115">
        <f t="shared" si="7"/>
        <v>36818413</v>
      </c>
      <c r="O56" s="115">
        <f t="shared" si="7"/>
        <v>63720357</v>
      </c>
      <c r="P56" s="116"/>
      <c r="Q56" s="116"/>
      <c r="R56" s="116"/>
      <c r="S56" s="116"/>
      <c r="T56" s="115">
        <f t="shared" si="8"/>
        <v>63720357</v>
      </c>
      <c r="U56" s="108">
        <f>+T56/O56*100</f>
        <v>100</v>
      </c>
      <c r="V56" s="109"/>
      <c r="W56" s="10"/>
    </row>
    <row r="57" spans="1:23" ht="27.75">
      <c r="A57" s="18"/>
      <c r="B57" s="73">
        <v>1</v>
      </c>
      <c r="C57" s="73">
        <v>3</v>
      </c>
      <c r="D57" s="112" t="s">
        <v>41</v>
      </c>
      <c r="E57" s="75">
        <v>1</v>
      </c>
      <c r="F57" s="73" t="s">
        <v>44</v>
      </c>
      <c r="G57" s="73" t="s">
        <v>46</v>
      </c>
      <c r="H57" s="71"/>
      <c r="I57" s="99" t="s">
        <v>36</v>
      </c>
      <c r="J57" s="110"/>
      <c r="K57" s="115">
        <f t="shared" si="6"/>
        <v>23728737</v>
      </c>
      <c r="L57" s="115">
        <f t="shared" si="6"/>
        <v>1003378</v>
      </c>
      <c r="M57" s="115"/>
      <c r="N57" s="115">
        <f t="shared" si="7"/>
        <v>21343354</v>
      </c>
      <c r="O57" s="115">
        <f t="shared" si="7"/>
        <v>46075469</v>
      </c>
      <c r="P57" s="116"/>
      <c r="Q57" s="116"/>
      <c r="R57" s="116"/>
      <c r="S57" s="116"/>
      <c r="T57" s="115">
        <f t="shared" si="8"/>
        <v>46075469</v>
      </c>
      <c r="U57" s="108">
        <f>+T57/O57*100</f>
        <v>100</v>
      </c>
      <c r="V57" s="109"/>
      <c r="W57" s="10"/>
    </row>
    <row r="58" spans="1:23" ht="27.75">
      <c r="A58" s="18"/>
      <c r="B58" s="73">
        <v>1</v>
      </c>
      <c r="C58" s="73">
        <v>3</v>
      </c>
      <c r="D58" s="112" t="s">
        <v>41</v>
      </c>
      <c r="E58" s="75">
        <v>1</v>
      </c>
      <c r="F58" s="73" t="s">
        <v>44</v>
      </c>
      <c r="G58" s="73" t="s">
        <v>46</v>
      </c>
      <c r="H58" s="71"/>
      <c r="I58" s="99" t="s">
        <v>37</v>
      </c>
      <c r="J58" s="110"/>
      <c r="K58" s="115">
        <f t="shared" si="6"/>
        <v>23728737</v>
      </c>
      <c r="L58" s="115">
        <f t="shared" si="6"/>
        <v>1003378</v>
      </c>
      <c r="M58" s="115"/>
      <c r="N58" s="115">
        <f t="shared" si="7"/>
        <v>21343354</v>
      </c>
      <c r="O58" s="115">
        <f t="shared" si="7"/>
        <v>46075469</v>
      </c>
      <c r="P58" s="116"/>
      <c r="Q58" s="116"/>
      <c r="R58" s="116"/>
      <c r="S58" s="116"/>
      <c r="T58" s="115">
        <f t="shared" si="8"/>
        <v>46075469</v>
      </c>
      <c r="U58" s="108">
        <f>+T58/O58*100</f>
        <v>100</v>
      </c>
      <c r="V58" s="109"/>
      <c r="W58" s="10"/>
    </row>
    <row r="59" spans="1:23" ht="27.75">
      <c r="A59" s="18"/>
      <c r="B59" s="73">
        <v>1</v>
      </c>
      <c r="C59" s="73">
        <v>3</v>
      </c>
      <c r="D59" s="112" t="s">
        <v>41</v>
      </c>
      <c r="E59" s="75">
        <v>1</v>
      </c>
      <c r="F59" s="73" t="s">
        <v>44</v>
      </c>
      <c r="G59" s="73" t="s">
        <v>46</v>
      </c>
      <c r="H59" s="71"/>
      <c r="I59" s="99" t="s">
        <v>38</v>
      </c>
      <c r="J59" s="110"/>
      <c r="K59" s="106">
        <f t="shared" si="6"/>
        <v>113.86905312050924</v>
      </c>
      <c r="L59" s="106">
        <f t="shared" si="6"/>
        <v>87.70081427018107</v>
      </c>
      <c r="M59" s="106"/>
      <c r="N59" s="106">
        <f t="shared" si="7"/>
        <v>91.3038727976723</v>
      </c>
      <c r="O59" s="106">
        <f t="shared" si="7"/>
        <v>101.57980731713738</v>
      </c>
      <c r="P59" s="107"/>
      <c r="Q59" s="107"/>
      <c r="R59" s="107"/>
      <c r="S59" s="107"/>
      <c r="T59" s="106">
        <f t="shared" si="8"/>
        <v>101.57980731713738</v>
      </c>
      <c r="U59" s="108"/>
      <c r="V59" s="109"/>
      <c r="W59" s="10"/>
    </row>
    <row r="60" spans="1:23" ht="27.75">
      <c r="A60" s="18"/>
      <c r="B60" s="73">
        <v>1</v>
      </c>
      <c r="C60" s="73">
        <v>3</v>
      </c>
      <c r="D60" s="112" t="s">
        <v>41</v>
      </c>
      <c r="E60" s="75">
        <v>1</v>
      </c>
      <c r="F60" s="73" t="s">
        <v>44</v>
      </c>
      <c r="G60" s="73" t="s">
        <v>46</v>
      </c>
      <c r="H60" s="71"/>
      <c r="I60" s="99" t="s">
        <v>39</v>
      </c>
      <c r="J60" s="110"/>
      <c r="K60" s="106">
        <f t="shared" si="6"/>
        <v>92.12234389730945</v>
      </c>
      <c r="L60" s="106">
        <f t="shared" si="6"/>
        <v>87.70081427018107</v>
      </c>
      <c r="M60" s="106"/>
      <c r="N60" s="106">
        <f t="shared" si="7"/>
        <v>57.969239467219836</v>
      </c>
      <c r="O60" s="106">
        <f t="shared" si="7"/>
        <v>72.30886826324591</v>
      </c>
      <c r="P60" s="107"/>
      <c r="Q60" s="107"/>
      <c r="R60" s="107"/>
      <c r="S60" s="107"/>
      <c r="T60" s="106">
        <f t="shared" si="8"/>
        <v>72.30886826324591</v>
      </c>
      <c r="U60" s="108"/>
      <c r="V60" s="109"/>
      <c r="W60" s="10"/>
    </row>
    <row r="61" spans="1:23" ht="27.75">
      <c r="A61" s="18"/>
      <c r="B61" s="73">
        <v>2</v>
      </c>
      <c r="C61" s="73"/>
      <c r="D61" s="74"/>
      <c r="E61" s="75"/>
      <c r="F61" s="73"/>
      <c r="G61" s="73"/>
      <c r="H61" s="71"/>
      <c r="I61" s="99" t="s">
        <v>48</v>
      </c>
      <c r="J61" s="110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8"/>
      <c r="V61" s="109"/>
      <c r="W61" s="10"/>
    </row>
    <row r="62" spans="1:23" ht="27.75">
      <c r="A62" s="18"/>
      <c r="B62" s="73">
        <v>2</v>
      </c>
      <c r="C62" s="73"/>
      <c r="D62" s="74"/>
      <c r="E62" s="75"/>
      <c r="F62" s="73"/>
      <c r="G62" s="73"/>
      <c r="H62" s="71"/>
      <c r="I62" s="99" t="s">
        <v>34</v>
      </c>
      <c r="J62" s="110"/>
      <c r="K62" s="111">
        <f aca="true" t="shared" si="9" ref="K62:P65">+K69</f>
        <v>838289648</v>
      </c>
      <c r="L62" s="111">
        <f t="shared" si="9"/>
        <v>868178908</v>
      </c>
      <c r="M62" s="111">
        <f t="shared" si="9"/>
        <v>0</v>
      </c>
      <c r="N62" s="111">
        <f t="shared" si="9"/>
        <v>841073824</v>
      </c>
      <c r="O62" s="111">
        <f t="shared" si="9"/>
        <v>2547542380</v>
      </c>
      <c r="P62" s="111">
        <f t="shared" si="9"/>
        <v>13163957</v>
      </c>
      <c r="Q62" s="111"/>
      <c r="R62" s="111"/>
      <c r="S62" s="111">
        <f aca="true" t="shared" si="10" ref="S62:T64">+S69</f>
        <v>13163957</v>
      </c>
      <c r="T62" s="111">
        <f t="shared" si="10"/>
        <v>2560706337</v>
      </c>
      <c r="U62" s="108">
        <f>+O62/T62*100</f>
        <v>99.48592476967029</v>
      </c>
      <c r="V62" s="109"/>
      <c r="W62" s="10"/>
    </row>
    <row r="63" spans="1:23" ht="27.75">
      <c r="A63" s="18"/>
      <c r="B63" s="73">
        <v>2</v>
      </c>
      <c r="C63" s="73"/>
      <c r="D63" s="74"/>
      <c r="E63" s="75"/>
      <c r="F63" s="73"/>
      <c r="G63" s="73"/>
      <c r="H63" s="71"/>
      <c r="I63" s="99" t="s">
        <v>35</v>
      </c>
      <c r="J63" s="110"/>
      <c r="K63" s="111">
        <f t="shared" si="9"/>
        <v>784919500</v>
      </c>
      <c r="L63" s="111">
        <f t="shared" si="9"/>
        <v>769098908</v>
      </c>
      <c r="M63" s="111">
        <f>+M70</f>
        <v>0</v>
      </c>
      <c r="N63" s="111">
        <f>+N70</f>
        <v>1262631587</v>
      </c>
      <c r="O63" s="111">
        <f>+O70</f>
        <v>2816649995</v>
      </c>
      <c r="P63" s="111">
        <f>+P70</f>
        <v>13343957</v>
      </c>
      <c r="Q63" s="111"/>
      <c r="R63" s="111"/>
      <c r="S63" s="111">
        <f t="shared" si="10"/>
        <v>13343957</v>
      </c>
      <c r="T63" s="111">
        <f t="shared" si="10"/>
        <v>2829993952</v>
      </c>
      <c r="U63" s="108">
        <f>+O63/T63*100</f>
        <v>99.5284810771214</v>
      </c>
      <c r="V63" s="109"/>
      <c r="W63" s="10"/>
    </row>
    <row r="64" spans="1:23" ht="27.75">
      <c r="A64" s="18"/>
      <c r="B64" s="73">
        <v>2</v>
      </c>
      <c r="C64" s="73"/>
      <c r="D64" s="74"/>
      <c r="E64" s="75"/>
      <c r="F64" s="73"/>
      <c r="G64" s="73"/>
      <c r="H64" s="71"/>
      <c r="I64" s="99" t="s">
        <v>36</v>
      </c>
      <c r="J64" s="110"/>
      <c r="K64" s="111">
        <f t="shared" si="9"/>
        <v>763527146</v>
      </c>
      <c r="L64" s="111">
        <f t="shared" si="9"/>
        <v>616059730</v>
      </c>
      <c r="M64" s="111"/>
      <c r="N64" s="111">
        <f aca="true" t="shared" si="11" ref="N64:P65">+N71</f>
        <v>804228656</v>
      </c>
      <c r="O64" s="111">
        <f t="shared" si="11"/>
        <v>2183815532</v>
      </c>
      <c r="P64" s="111">
        <f t="shared" si="11"/>
        <v>5726919</v>
      </c>
      <c r="Q64" s="111"/>
      <c r="R64" s="111"/>
      <c r="S64" s="111">
        <f t="shared" si="10"/>
        <v>5726919</v>
      </c>
      <c r="T64" s="111">
        <f t="shared" si="10"/>
        <v>2189542451</v>
      </c>
      <c r="U64" s="108">
        <f>+O64/T64*100</f>
        <v>99.73844220296417</v>
      </c>
      <c r="V64" s="109"/>
      <c r="W64" s="10"/>
    </row>
    <row r="65" spans="1:23" ht="27.75">
      <c r="A65" s="18"/>
      <c r="B65" s="73">
        <v>2</v>
      </c>
      <c r="C65" s="73"/>
      <c r="D65" s="74"/>
      <c r="E65" s="75"/>
      <c r="F65" s="73"/>
      <c r="G65" s="73"/>
      <c r="H65" s="71"/>
      <c r="I65" s="99" t="s">
        <v>37</v>
      </c>
      <c r="J65" s="110"/>
      <c r="K65" s="111">
        <f t="shared" si="9"/>
        <v>760895778</v>
      </c>
      <c r="L65" s="111">
        <f t="shared" si="9"/>
        <v>594819020</v>
      </c>
      <c r="M65" s="111">
        <f>+M72</f>
        <v>0</v>
      </c>
      <c r="N65" s="111">
        <f t="shared" si="11"/>
        <v>729228656</v>
      </c>
      <c r="O65" s="111">
        <f t="shared" si="11"/>
        <v>2084943454</v>
      </c>
      <c r="P65" s="111">
        <f t="shared" si="11"/>
        <v>5726919</v>
      </c>
      <c r="Q65" s="111"/>
      <c r="R65" s="111"/>
      <c r="S65" s="111">
        <f>+S72</f>
        <v>5726919</v>
      </c>
      <c r="T65" s="111">
        <f>+T72</f>
        <v>2090670373</v>
      </c>
      <c r="U65" s="108">
        <f>+O65/T65*100</f>
        <v>99.7260725997766</v>
      </c>
      <c r="V65" s="109"/>
      <c r="W65" s="10"/>
    </row>
    <row r="66" spans="1:23" ht="27.75">
      <c r="A66" s="18"/>
      <c r="B66" s="73">
        <v>2</v>
      </c>
      <c r="C66" s="73"/>
      <c r="D66" s="74"/>
      <c r="E66" s="75"/>
      <c r="F66" s="73"/>
      <c r="G66" s="73"/>
      <c r="H66" s="71"/>
      <c r="I66" s="99" t="s">
        <v>38</v>
      </c>
      <c r="J66" s="110"/>
      <c r="K66" s="106">
        <f>+K65/K62*100</f>
        <v>90.76764574337199</v>
      </c>
      <c r="L66" s="106">
        <f>+L65/L62*100</f>
        <v>68.51341520957568</v>
      </c>
      <c r="M66" s="106"/>
      <c r="N66" s="106">
        <f>+N65/N62*100</f>
        <v>86.70209857820994</v>
      </c>
      <c r="O66" s="106">
        <f>+O65/O62*100</f>
        <v>81.84136485297645</v>
      </c>
      <c r="P66" s="106">
        <f>+P65/P62*100</f>
        <v>43.50454046606199</v>
      </c>
      <c r="Q66" s="107"/>
      <c r="R66" s="107"/>
      <c r="S66" s="106">
        <f>+S65/S62*100</f>
        <v>43.50454046606199</v>
      </c>
      <c r="T66" s="106">
        <f>+T65/T62*100</f>
        <v>81.64428473470834</v>
      </c>
      <c r="U66" s="108"/>
      <c r="V66" s="109"/>
      <c r="W66" s="10"/>
    </row>
    <row r="67" spans="1:23" ht="27.75">
      <c r="A67" s="18"/>
      <c r="B67" s="73">
        <v>2</v>
      </c>
      <c r="C67" s="73"/>
      <c r="D67" s="74"/>
      <c r="E67" s="75"/>
      <c r="F67" s="73"/>
      <c r="G67" s="73"/>
      <c r="H67" s="71"/>
      <c r="I67" s="99" t="s">
        <v>39</v>
      </c>
      <c r="J67" s="110"/>
      <c r="K67" s="106">
        <f>+K65/K63*100</f>
        <v>96.93933938448464</v>
      </c>
      <c r="L67" s="106">
        <f>+L65/L63*100</f>
        <v>77.33973014560567</v>
      </c>
      <c r="M67" s="106"/>
      <c r="N67" s="106">
        <f>+N65/N63*100</f>
        <v>57.75466600931789</v>
      </c>
      <c r="O67" s="106">
        <f>+O65/O63*100</f>
        <v>74.02209922074468</v>
      </c>
      <c r="P67" s="106">
        <f>+P65/P63*100</f>
        <v>42.917696752170286</v>
      </c>
      <c r="Q67" s="107"/>
      <c r="R67" s="107"/>
      <c r="S67" s="106">
        <f>+S65/S63*100</f>
        <v>42.917696752170286</v>
      </c>
      <c r="T67" s="106">
        <f>+T65/T63*100</f>
        <v>73.87543607725704</v>
      </c>
      <c r="U67" s="108"/>
      <c r="V67" s="109"/>
      <c r="W67" s="10"/>
    </row>
    <row r="68" spans="1:23" ht="27.75">
      <c r="A68" s="18"/>
      <c r="B68" s="73">
        <v>2</v>
      </c>
      <c r="C68" s="73">
        <v>2</v>
      </c>
      <c r="D68" s="74"/>
      <c r="E68" s="75"/>
      <c r="F68" s="73"/>
      <c r="G68" s="73"/>
      <c r="H68" s="71"/>
      <c r="I68" s="99" t="s">
        <v>49</v>
      </c>
      <c r="J68" s="110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8"/>
      <c r="V68" s="109"/>
      <c r="W68" s="10"/>
    </row>
    <row r="69" spans="1:23" ht="27.75">
      <c r="A69" s="18"/>
      <c r="B69" s="73">
        <v>2</v>
      </c>
      <c r="C69" s="73">
        <v>2</v>
      </c>
      <c r="D69" s="74"/>
      <c r="E69" s="75"/>
      <c r="F69" s="73"/>
      <c r="G69" s="73"/>
      <c r="H69" s="71"/>
      <c r="I69" s="99" t="s">
        <v>34</v>
      </c>
      <c r="J69" s="110"/>
      <c r="K69" s="111">
        <f aca="true" t="shared" si="12" ref="K69:P72">+K76</f>
        <v>838289648</v>
      </c>
      <c r="L69" s="111">
        <f t="shared" si="12"/>
        <v>868178908</v>
      </c>
      <c r="M69" s="111">
        <f t="shared" si="12"/>
        <v>0</v>
      </c>
      <c r="N69" s="111">
        <f t="shared" si="12"/>
        <v>841073824</v>
      </c>
      <c r="O69" s="111">
        <f t="shared" si="12"/>
        <v>2547542380</v>
      </c>
      <c r="P69" s="111">
        <f t="shared" si="12"/>
        <v>13163957</v>
      </c>
      <c r="Q69" s="111"/>
      <c r="R69" s="111"/>
      <c r="S69" s="111">
        <f aca="true" t="shared" si="13" ref="S69:T72">+S76</f>
        <v>13163957</v>
      </c>
      <c r="T69" s="111">
        <f t="shared" si="13"/>
        <v>2560706337</v>
      </c>
      <c r="U69" s="108">
        <f>+O69/T69*100</f>
        <v>99.48592476967029</v>
      </c>
      <c r="V69" s="109"/>
      <c r="W69" s="10"/>
    </row>
    <row r="70" spans="1:23" ht="27.75">
      <c r="A70" s="18"/>
      <c r="B70" s="73">
        <v>2</v>
      </c>
      <c r="C70" s="73">
        <v>2</v>
      </c>
      <c r="D70" s="74"/>
      <c r="E70" s="75"/>
      <c r="F70" s="73"/>
      <c r="G70" s="73"/>
      <c r="H70" s="71"/>
      <c r="I70" s="99" t="s">
        <v>35</v>
      </c>
      <c r="J70" s="110"/>
      <c r="K70" s="111">
        <f t="shared" si="12"/>
        <v>784919500</v>
      </c>
      <c r="L70" s="111">
        <f t="shared" si="12"/>
        <v>769098908</v>
      </c>
      <c r="M70" s="111">
        <f>+M77</f>
        <v>0</v>
      </c>
      <c r="N70" s="111">
        <f>+N77</f>
        <v>1262631587</v>
      </c>
      <c r="O70" s="111">
        <f>+O77</f>
        <v>2816649995</v>
      </c>
      <c r="P70" s="111">
        <f>+P77</f>
        <v>13343957</v>
      </c>
      <c r="Q70" s="111"/>
      <c r="R70" s="111"/>
      <c r="S70" s="111">
        <f t="shared" si="13"/>
        <v>13343957</v>
      </c>
      <c r="T70" s="111">
        <f t="shared" si="13"/>
        <v>2829993952</v>
      </c>
      <c r="U70" s="108">
        <f>+O70/T70*100</f>
        <v>99.5284810771214</v>
      </c>
      <c r="V70" s="109"/>
      <c r="W70" s="10"/>
    </row>
    <row r="71" spans="1:23" ht="27.75">
      <c r="A71" s="18"/>
      <c r="B71" s="73">
        <v>2</v>
      </c>
      <c r="C71" s="73">
        <v>2</v>
      </c>
      <c r="D71" s="74"/>
      <c r="E71" s="75"/>
      <c r="F71" s="73"/>
      <c r="G71" s="73"/>
      <c r="H71" s="71"/>
      <c r="I71" s="99" t="s">
        <v>36</v>
      </c>
      <c r="J71" s="110"/>
      <c r="K71" s="111">
        <f t="shared" si="12"/>
        <v>763527146</v>
      </c>
      <c r="L71" s="111">
        <f t="shared" si="12"/>
        <v>616059730</v>
      </c>
      <c r="M71" s="111"/>
      <c r="N71" s="111">
        <f aca="true" t="shared" si="14" ref="N71:P72">+N78</f>
        <v>804228656</v>
      </c>
      <c r="O71" s="111">
        <f t="shared" si="14"/>
        <v>2183815532</v>
      </c>
      <c r="P71" s="111">
        <f t="shared" si="14"/>
        <v>5726919</v>
      </c>
      <c r="Q71" s="111"/>
      <c r="R71" s="111"/>
      <c r="S71" s="111">
        <f t="shared" si="13"/>
        <v>5726919</v>
      </c>
      <c r="T71" s="111">
        <f t="shared" si="13"/>
        <v>2189542451</v>
      </c>
      <c r="U71" s="108">
        <f>+O71/T71*100</f>
        <v>99.73844220296417</v>
      </c>
      <c r="V71" s="109"/>
      <c r="W71" s="10"/>
    </row>
    <row r="72" spans="1:23" ht="27.75">
      <c r="A72" s="18"/>
      <c r="B72" s="73">
        <v>2</v>
      </c>
      <c r="C72" s="73">
        <v>2</v>
      </c>
      <c r="D72" s="74"/>
      <c r="E72" s="75"/>
      <c r="F72" s="73"/>
      <c r="G72" s="73"/>
      <c r="H72" s="71"/>
      <c r="I72" s="99" t="s">
        <v>37</v>
      </c>
      <c r="J72" s="110"/>
      <c r="K72" s="111">
        <f t="shared" si="12"/>
        <v>760895778</v>
      </c>
      <c r="L72" s="111">
        <f t="shared" si="12"/>
        <v>594819020</v>
      </c>
      <c r="M72" s="111">
        <f>+M79</f>
        <v>0</v>
      </c>
      <c r="N72" s="111">
        <f t="shared" si="14"/>
        <v>729228656</v>
      </c>
      <c r="O72" s="111">
        <f t="shared" si="14"/>
        <v>2084943454</v>
      </c>
      <c r="P72" s="111">
        <f t="shared" si="14"/>
        <v>5726919</v>
      </c>
      <c r="Q72" s="111"/>
      <c r="R72" s="111"/>
      <c r="S72" s="111">
        <f t="shared" si="13"/>
        <v>5726919</v>
      </c>
      <c r="T72" s="111">
        <f t="shared" si="13"/>
        <v>2090670373</v>
      </c>
      <c r="U72" s="108">
        <f>+O72/T72*100</f>
        <v>99.7260725997766</v>
      </c>
      <c r="V72" s="109"/>
      <c r="W72" s="10"/>
    </row>
    <row r="73" spans="1:23" ht="27.75">
      <c r="A73" s="18"/>
      <c r="B73" s="73">
        <v>2</v>
      </c>
      <c r="C73" s="73">
        <v>2</v>
      </c>
      <c r="D73" s="74"/>
      <c r="E73" s="75"/>
      <c r="F73" s="73"/>
      <c r="G73" s="73"/>
      <c r="H73" s="71"/>
      <c r="I73" s="99" t="s">
        <v>38</v>
      </c>
      <c r="J73" s="110"/>
      <c r="K73" s="106">
        <f>+K72/K69*100</f>
        <v>90.76764574337199</v>
      </c>
      <c r="L73" s="106">
        <f>+L72/L69*100</f>
        <v>68.51341520957568</v>
      </c>
      <c r="M73" s="106"/>
      <c r="N73" s="106">
        <f>+N72/N69*100</f>
        <v>86.70209857820994</v>
      </c>
      <c r="O73" s="106">
        <f>+O72/O69*100</f>
        <v>81.84136485297645</v>
      </c>
      <c r="P73" s="106">
        <f>+P72/P69*100</f>
        <v>43.50454046606199</v>
      </c>
      <c r="Q73" s="107"/>
      <c r="R73" s="107"/>
      <c r="S73" s="106">
        <f>+S72/S69*100</f>
        <v>43.50454046606199</v>
      </c>
      <c r="T73" s="106">
        <f>+T72/T69*100</f>
        <v>81.64428473470834</v>
      </c>
      <c r="U73" s="108"/>
      <c r="V73" s="109"/>
      <c r="W73" s="10"/>
    </row>
    <row r="74" spans="1:23" ht="27.75">
      <c r="A74" s="18"/>
      <c r="B74" s="73">
        <v>2</v>
      </c>
      <c r="C74" s="73">
        <v>2</v>
      </c>
      <c r="D74" s="74"/>
      <c r="E74" s="75"/>
      <c r="F74" s="73"/>
      <c r="G74" s="73"/>
      <c r="H74" s="71"/>
      <c r="I74" s="99" t="s">
        <v>39</v>
      </c>
      <c r="J74" s="110"/>
      <c r="K74" s="106">
        <f>+K72/K70*100</f>
        <v>96.93933938448464</v>
      </c>
      <c r="L74" s="106">
        <f>+L72/L70*100</f>
        <v>77.33973014560567</v>
      </c>
      <c r="M74" s="106"/>
      <c r="N74" s="106">
        <f>+N72/N70*100</f>
        <v>57.75466600931789</v>
      </c>
      <c r="O74" s="106">
        <f>+O72/O70*100</f>
        <v>74.02209922074468</v>
      </c>
      <c r="P74" s="106">
        <f>+P72/P70*100</f>
        <v>42.917696752170286</v>
      </c>
      <c r="Q74" s="107"/>
      <c r="R74" s="107"/>
      <c r="S74" s="106">
        <f>+S72/S70*100</f>
        <v>42.917696752170286</v>
      </c>
      <c r="T74" s="106">
        <f>+T72/T70*100</f>
        <v>73.87543607725704</v>
      </c>
      <c r="U74" s="108"/>
      <c r="V74" s="109"/>
      <c r="W74" s="10"/>
    </row>
    <row r="75" spans="1:23" ht="27.75">
      <c r="A75" s="18"/>
      <c r="B75" s="73">
        <v>2</v>
      </c>
      <c r="C75" s="73">
        <v>2</v>
      </c>
      <c r="D75" s="112" t="s">
        <v>50</v>
      </c>
      <c r="E75" s="75"/>
      <c r="F75" s="73"/>
      <c r="G75" s="73"/>
      <c r="H75" s="71"/>
      <c r="I75" s="99" t="s">
        <v>51</v>
      </c>
      <c r="J75" s="110"/>
      <c r="K75" s="107"/>
      <c r="L75" s="107"/>
      <c r="M75" s="107"/>
      <c r="N75" s="107"/>
      <c r="O75" s="107"/>
      <c r="P75" s="107"/>
      <c r="Q75" s="107"/>
      <c r="R75" s="107"/>
      <c r="S75" s="107">
        <v>0</v>
      </c>
      <c r="T75" s="107"/>
      <c r="U75" s="108"/>
      <c r="V75" s="109"/>
      <c r="W75" s="10"/>
    </row>
    <row r="76" spans="1:23" ht="27.75">
      <c r="A76" s="18"/>
      <c r="B76" s="73">
        <v>2</v>
      </c>
      <c r="C76" s="73">
        <v>2</v>
      </c>
      <c r="D76" s="112" t="s">
        <v>50</v>
      </c>
      <c r="E76" s="75"/>
      <c r="F76" s="73"/>
      <c r="G76" s="73"/>
      <c r="H76" s="71"/>
      <c r="I76" s="99" t="s">
        <v>34</v>
      </c>
      <c r="J76" s="110"/>
      <c r="K76" s="111">
        <f aca="true" t="shared" si="15" ref="K76:O79">+K83+K104+K154</f>
        <v>838289648</v>
      </c>
      <c r="L76" s="111">
        <f t="shared" si="15"/>
        <v>868178908</v>
      </c>
      <c r="M76" s="111">
        <f t="shared" si="15"/>
        <v>0</v>
      </c>
      <c r="N76" s="111">
        <f t="shared" si="15"/>
        <v>841073824</v>
      </c>
      <c r="O76" s="111">
        <f t="shared" si="15"/>
        <v>2547542380</v>
      </c>
      <c r="P76" s="111">
        <f>+P104</f>
        <v>13163957</v>
      </c>
      <c r="Q76" s="111"/>
      <c r="R76" s="111"/>
      <c r="S76" s="111">
        <f>+S104</f>
        <v>13163957</v>
      </c>
      <c r="T76" s="111">
        <f>+T83+T104+T154</f>
        <v>2560706337</v>
      </c>
      <c r="U76" s="108">
        <f>+O76/T76*100</f>
        <v>99.48592476967029</v>
      </c>
      <c r="V76" s="109"/>
      <c r="W76" s="10"/>
    </row>
    <row r="77" spans="1:23" ht="27.75">
      <c r="A77" s="18"/>
      <c r="B77" s="73">
        <v>2</v>
      </c>
      <c r="C77" s="73">
        <v>2</v>
      </c>
      <c r="D77" s="112" t="s">
        <v>50</v>
      </c>
      <c r="E77" s="75"/>
      <c r="F77" s="73"/>
      <c r="G77" s="73"/>
      <c r="H77" s="71"/>
      <c r="I77" s="99" t="s">
        <v>35</v>
      </c>
      <c r="J77" s="110"/>
      <c r="K77" s="111">
        <f t="shared" si="15"/>
        <v>784919500</v>
      </c>
      <c r="L77" s="111">
        <f t="shared" si="15"/>
        <v>769098908</v>
      </c>
      <c r="M77" s="111">
        <f t="shared" si="15"/>
        <v>0</v>
      </c>
      <c r="N77" s="111">
        <f t="shared" si="15"/>
        <v>1262631587</v>
      </c>
      <c r="O77" s="111">
        <f t="shared" si="15"/>
        <v>2816649995</v>
      </c>
      <c r="P77" s="111">
        <f>+P105</f>
        <v>13343957</v>
      </c>
      <c r="Q77" s="111"/>
      <c r="R77" s="111"/>
      <c r="S77" s="111">
        <f>+S105</f>
        <v>13343957</v>
      </c>
      <c r="T77" s="111">
        <f>+T84+T105+T155</f>
        <v>2829993952</v>
      </c>
      <c r="U77" s="108">
        <f>+O77/T77*100</f>
        <v>99.5284810771214</v>
      </c>
      <c r="V77" s="109"/>
      <c r="W77" s="10"/>
    </row>
    <row r="78" spans="1:23" ht="27.75">
      <c r="A78" s="18"/>
      <c r="B78" s="73">
        <v>2</v>
      </c>
      <c r="C78" s="73">
        <v>2</v>
      </c>
      <c r="D78" s="112" t="s">
        <v>50</v>
      </c>
      <c r="E78" s="75"/>
      <c r="F78" s="73"/>
      <c r="G78" s="73"/>
      <c r="H78" s="71"/>
      <c r="I78" s="99" t="s">
        <v>36</v>
      </c>
      <c r="J78" s="110"/>
      <c r="K78" s="111">
        <f t="shared" si="15"/>
        <v>763527146</v>
      </c>
      <c r="L78" s="111">
        <f t="shared" si="15"/>
        <v>616059730</v>
      </c>
      <c r="M78" s="111">
        <f t="shared" si="15"/>
        <v>0</v>
      </c>
      <c r="N78" s="111">
        <f t="shared" si="15"/>
        <v>804228656</v>
      </c>
      <c r="O78" s="111">
        <f t="shared" si="15"/>
        <v>2183815532</v>
      </c>
      <c r="P78" s="111">
        <f>+P106</f>
        <v>5726919</v>
      </c>
      <c r="Q78" s="111"/>
      <c r="R78" s="111"/>
      <c r="S78" s="111">
        <f>+S106</f>
        <v>5726919</v>
      </c>
      <c r="T78" s="111">
        <f>+T85+T106+T156</f>
        <v>2189542451</v>
      </c>
      <c r="U78" s="108">
        <f>+O78/T78*100</f>
        <v>99.73844220296417</v>
      </c>
      <c r="V78" s="109"/>
      <c r="W78" s="10"/>
    </row>
    <row r="79" spans="1:23" ht="27.75">
      <c r="A79" s="18"/>
      <c r="B79" s="73">
        <v>2</v>
      </c>
      <c r="C79" s="73">
        <v>2</v>
      </c>
      <c r="D79" s="112" t="s">
        <v>50</v>
      </c>
      <c r="E79" s="75"/>
      <c r="F79" s="73"/>
      <c r="G79" s="73"/>
      <c r="H79" s="71"/>
      <c r="I79" s="99" t="s">
        <v>37</v>
      </c>
      <c r="J79" s="110"/>
      <c r="K79" s="111">
        <f t="shared" si="15"/>
        <v>760895778</v>
      </c>
      <c r="L79" s="111">
        <f t="shared" si="15"/>
        <v>594819020</v>
      </c>
      <c r="M79" s="111">
        <f t="shared" si="15"/>
        <v>0</v>
      </c>
      <c r="N79" s="111">
        <f t="shared" si="15"/>
        <v>729228656</v>
      </c>
      <c r="O79" s="111">
        <f t="shared" si="15"/>
        <v>2084943454</v>
      </c>
      <c r="P79" s="111">
        <f>+P107</f>
        <v>5726919</v>
      </c>
      <c r="Q79" s="111"/>
      <c r="R79" s="111"/>
      <c r="S79" s="111">
        <f>+S107</f>
        <v>5726919</v>
      </c>
      <c r="T79" s="111">
        <f>+T86+T107+T157</f>
        <v>2090670373</v>
      </c>
      <c r="U79" s="108">
        <f>+O79/T79*100</f>
        <v>99.7260725997766</v>
      </c>
      <c r="V79" s="109"/>
      <c r="W79" s="10"/>
    </row>
    <row r="80" spans="1:23" ht="27.75">
      <c r="A80" s="18"/>
      <c r="B80" s="73">
        <v>2</v>
      </c>
      <c r="C80" s="73">
        <v>2</v>
      </c>
      <c r="D80" s="112" t="s">
        <v>50</v>
      </c>
      <c r="E80" s="75"/>
      <c r="F80" s="73"/>
      <c r="G80" s="73"/>
      <c r="H80" s="71"/>
      <c r="I80" s="99" t="s">
        <v>38</v>
      </c>
      <c r="J80" s="110"/>
      <c r="K80" s="106">
        <f>+K79/K76*100</f>
        <v>90.76764574337199</v>
      </c>
      <c r="L80" s="106">
        <f>+L79/L76*100</f>
        <v>68.51341520957568</v>
      </c>
      <c r="M80" s="106"/>
      <c r="N80" s="106">
        <f>+N79/N76*100</f>
        <v>86.70209857820994</v>
      </c>
      <c r="O80" s="106">
        <f>+O79/O76*100</f>
        <v>81.84136485297645</v>
      </c>
      <c r="P80" s="106">
        <f>+P79/P76*100</f>
        <v>43.50454046606199</v>
      </c>
      <c r="Q80" s="107"/>
      <c r="R80" s="107"/>
      <c r="S80" s="106">
        <f>+S79/S76*100</f>
        <v>43.50454046606199</v>
      </c>
      <c r="T80" s="106">
        <f>+T79/T76*100</f>
        <v>81.64428473470834</v>
      </c>
      <c r="U80" s="108"/>
      <c r="V80" s="109"/>
      <c r="W80" s="10"/>
    </row>
    <row r="81" spans="1:23" ht="27.75">
      <c r="A81" s="18"/>
      <c r="B81" s="73">
        <v>2</v>
      </c>
      <c r="C81" s="73">
        <v>2</v>
      </c>
      <c r="D81" s="112" t="s">
        <v>50</v>
      </c>
      <c r="E81" s="75"/>
      <c r="F81" s="73"/>
      <c r="G81" s="73"/>
      <c r="H81" s="71"/>
      <c r="I81" s="99" t="s">
        <v>39</v>
      </c>
      <c r="J81" s="110"/>
      <c r="K81" s="106">
        <f>+K79/K77*100</f>
        <v>96.93933938448464</v>
      </c>
      <c r="L81" s="106">
        <f>+L79/L77*100</f>
        <v>77.33973014560567</v>
      </c>
      <c r="M81" s="106"/>
      <c r="N81" s="106">
        <f>+N79/N77*100</f>
        <v>57.75466600931789</v>
      </c>
      <c r="O81" s="106">
        <f>+O79/O77*100</f>
        <v>74.02209922074468</v>
      </c>
      <c r="P81" s="106">
        <f>+P79/P77*100</f>
        <v>42.917696752170286</v>
      </c>
      <c r="Q81" s="107"/>
      <c r="R81" s="107"/>
      <c r="S81" s="106">
        <f>+S79/S77*100</f>
        <v>42.917696752170286</v>
      </c>
      <c r="T81" s="106">
        <f>+T79/T77*100</f>
        <v>73.87543607725704</v>
      </c>
      <c r="U81" s="108"/>
      <c r="V81" s="109"/>
      <c r="W81" s="10"/>
    </row>
    <row r="82" spans="1:23" ht="27.75">
      <c r="A82" s="18"/>
      <c r="B82" s="73">
        <v>2</v>
      </c>
      <c r="C82" s="73">
        <v>2</v>
      </c>
      <c r="D82" s="112" t="s">
        <v>50</v>
      </c>
      <c r="E82" s="117" t="s">
        <v>52</v>
      </c>
      <c r="F82" s="73"/>
      <c r="G82" s="73"/>
      <c r="H82" s="71"/>
      <c r="I82" s="99" t="s">
        <v>53</v>
      </c>
      <c r="J82" s="110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8"/>
      <c r="V82" s="109"/>
      <c r="W82" s="10"/>
    </row>
    <row r="83" spans="1:23" ht="27.75">
      <c r="A83" s="18"/>
      <c r="B83" s="73">
        <v>2</v>
      </c>
      <c r="C83" s="73">
        <v>2</v>
      </c>
      <c r="D83" s="112" t="s">
        <v>50</v>
      </c>
      <c r="E83" s="117" t="s">
        <v>52</v>
      </c>
      <c r="F83" s="73"/>
      <c r="G83" s="73"/>
      <c r="H83" s="71"/>
      <c r="I83" s="99" t="s">
        <v>34</v>
      </c>
      <c r="J83" s="110"/>
      <c r="K83" s="111">
        <f>+K90</f>
        <v>69148943</v>
      </c>
      <c r="L83" s="111">
        <f>+L90</f>
        <v>7466790</v>
      </c>
      <c r="M83" s="111">
        <f>+M90</f>
        <v>0</v>
      </c>
      <c r="N83" s="111">
        <f>+N90</f>
        <v>102230677</v>
      </c>
      <c r="O83" s="111">
        <f>+O90</f>
        <v>178846410</v>
      </c>
      <c r="P83" s="111"/>
      <c r="Q83" s="111"/>
      <c r="R83" s="111"/>
      <c r="S83" s="111"/>
      <c r="T83" s="111">
        <f>+T90</f>
        <v>178846410</v>
      </c>
      <c r="U83" s="108">
        <f>+O83/T83*100</f>
        <v>100</v>
      </c>
      <c r="V83" s="109"/>
      <c r="W83" s="10"/>
    </row>
    <row r="84" spans="1:23" ht="27.75">
      <c r="A84" s="18"/>
      <c r="B84" s="73">
        <v>2</v>
      </c>
      <c r="C84" s="73">
        <v>2</v>
      </c>
      <c r="D84" s="112" t="s">
        <v>50</v>
      </c>
      <c r="E84" s="117" t="s">
        <v>52</v>
      </c>
      <c r="F84" s="73"/>
      <c r="G84" s="73"/>
      <c r="H84" s="71"/>
      <c r="I84" s="99" t="s">
        <v>35</v>
      </c>
      <c r="J84" s="110"/>
      <c r="K84" s="111">
        <f aca="true" t="shared" si="16" ref="K84:L86">+K91</f>
        <v>65111655</v>
      </c>
      <c r="L84" s="111">
        <f t="shared" si="16"/>
        <v>7536735</v>
      </c>
      <c r="M84" s="111">
        <f>+M91</f>
        <v>0</v>
      </c>
      <c r="N84" s="111">
        <f>+N91</f>
        <v>144573735</v>
      </c>
      <c r="O84" s="111">
        <f>+O91</f>
        <v>217222125</v>
      </c>
      <c r="P84" s="111"/>
      <c r="Q84" s="111"/>
      <c r="R84" s="111"/>
      <c r="S84" s="111"/>
      <c r="T84" s="111">
        <f>+T91</f>
        <v>217222125</v>
      </c>
      <c r="U84" s="108">
        <f>+O84/T84*100</f>
        <v>100</v>
      </c>
      <c r="V84" s="109"/>
      <c r="W84" s="10"/>
    </row>
    <row r="85" spans="1:23" ht="27.75">
      <c r="A85" s="18"/>
      <c r="B85" s="73">
        <v>2</v>
      </c>
      <c r="C85" s="73">
        <v>2</v>
      </c>
      <c r="D85" s="112" t="s">
        <v>50</v>
      </c>
      <c r="E85" s="117" t="s">
        <v>52</v>
      </c>
      <c r="F85" s="73"/>
      <c r="G85" s="73"/>
      <c r="H85" s="71"/>
      <c r="I85" s="99" t="s">
        <v>36</v>
      </c>
      <c r="J85" s="110"/>
      <c r="K85" s="111">
        <f t="shared" si="16"/>
        <v>67083261</v>
      </c>
      <c r="L85" s="111">
        <f t="shared" si="16"/>
        <v>8776544</v>
      </c>
      <c r="M85" s="111"/>
      <c r="N85" s="111">
        <f>+N92</f>
        <v>93879768</v>
      </c>
      <c r="O85" s="111">
        <f>+O92</f>
        <v>169739573</v>
      </c>
      <c r="P85" s="111"/>
      <c r="Q85" s="111"/>
      <c r="R85" s="111"/>
      <c r="S85" s="111"/>
      <c r="T85" s="111">
        <f>+T92</f>
        <v>169739573</v>
      </c>
      <c r="U85" s="108">
        <f>+O85/T85*100</f>
        <v>100</v>
      </c>
      <c r="V85" s="109"/>
      <c r="W85" s="10"/>
    </row>
    <row r="86" spans="1:23" ht="27.75">
      <c r="A86" s="18"/>
      <c r="B86" s="73">
        <v>2</v>
      </c>
      <c r="C86" s="73">
        <v>2</v>
      </c>
      <c r="D86" s="112" t="s">
        <v>50</v>
      </c>
      <c r="E86" s="117" t="s">
        <v>52</v>
      </c>
      <c r="F86" s="73"/>
      <c r="G86" s="73"/>
      <c r="H86" s="71"/>
      <c r="I86" s="99" t="s">
        <v>37</v>
      </c>
      <c r="J86" s="110"/>
      <c r="K86" s="111">
        <f t="shared" si="16"/>
        <v>66070280</v>
      </c>
      <c r="L86" s="111">
        <f t="shared" si="16"/>
        <v>5549392</v>
      </c>
      <c r="M86" s="111">
        <f>+M93</f>
        <v>0</v>
      </c>
      <c r="N86" s="111">
        <f>+N93</f>
        <v>93879768</v>
      </c>
      <c r="O86" s="111">
        <f>+O93</f>
        <v>165499440</v>
      </c>
      <c r="P86" s="111"/>
      <c r="Q86" s="111"/>
      <c r="R86" s="111"/>
      <c r="S86" s="111"/>
      <c r="T86" s="111">
        <f>+O86+S86</f>
        <v>165499440</v>
      </c>
      <c r="U86" s="108">
        <f>+O86/T86*100</f>
        <v>100</v>
      </c>
      <c r="V86" s="109"/>
      <c r="W86" s="10"/>
    </row>
    <row r="87" spans="1:23" ht="27.75">
      <c r="A87" s="18"/>
      <c r="B87" s="73">
        <v>2</v>
      </c>
      <c r="C87" s="73">
        <v>2</v>
      </c>
      <c r="D87" s="112" t="s">
        <v>50</v>
      </c>
      <c r="E87" s="117" t="s">
        <v>52</v>
      </c>
      <c r="F87" s="73"/>
      <c r="G87" s="73"/>
      <c r="H87" s="71"/>
      <c r="I87" s="99" t="s">
        <v>38</v>
      </c>
      <c r="J87" s="110"/>
      <c r="K87" s="106">
        <f>+K86/K83*100</f>
        <v>95.5477801012808</v>
      </c>
      <c r="L87" s="106">
        <f>+L86/L83*100</f>
        <v>74.32098666227388</v>
      </c>
      <c r="M87" s="106"/>
      <c r="N87" s="106">
        <f>+N86/N83*100</f>
        <v>91.8313081307287</v>
      </c>
      <c r="O87" s="106">
        <f>+O86/O83*100</f>
        <v>92.53718875318772</v>
      </c>
      <c r="P87" s="107"/>
      <c r="Q87" s="107"/>
      <c r="R87" s="107"/>
      <c r="S87" s="107"/>
      <c r="T87" s="106">
        <f>+T86/T83*100</f>
        <v>92.53718875318772</v>
      </c>
      <c r="U87" s="108"/>
      <c r="V87" s="109"/>
      <c r="W87" s="10"/>
    </row>
    <row r="88" spans="1:23" ht="27.75">
      <c r="A88" s="18"/>
      <c r="B88" s="73">
        <v>2</v>
      </c>
      <c r="C88" s="73">
        <v>2</v>
      </c>
      <c r="D88" s="112" t="s">
        <v>50</v>
      </c>
      <c r="E88" s="117" t="s">
        <v>52</v>
      </c>
      <c r="F88" s="73"/>
      <c r="G88" s="73"/>
      <c r="H88" s="71"/>
      <c r="I88" s="99" t="s">
        <v>39</v>
      </c>
      <c r="J88" s="110"/>
      <c r="K88" s="106">
        <f>+K86/K84*100</f>
        <v>101.47227865733102</v>
      </c>
      <c r="L88" s="106">
        <f>+L86/L84*100</f>
        <v>73.6312474831608</v>
      </c>
      <c r="M88" s="106"/>
      <c r="N88" s="106">
        <f>+N86/N84*100</f>
        <v>64.93556246575493</v>
      </c>
      <c r="O88" s="106">
        <f>+O86/O84*100</f>
        <v>76.1890346114605</v>
      </c>
      <c r="P88" s="107"/>
      <c r="Q88" s="107"/>
      <c r="R88" s="107"/>
      <c r="S88" s="107"/>
      <c r="T88" s="106">
        <f>+T86/T84*100</f>
        <v>76.1890346114605</v>
      </c>
      <c r="U88" s="108"/>
      <c r="V88" s="109"/>
      <c r="W88" s="10"/>
    </row>
    <row r="89" spans="1:23" ht="27.75">
      <c r="A89" s="18"/>
      <c r="B89" s="73">
        <v>2</v>
      </c>
      <c r="C89" s="73">
        <v>2</v>
      </c>
      <c r="D89" s="112" t="s">
        <v>50</v>
      </c>
      <c r="E89" s="117" t="s">
        <v>52</v>
      </c>
      <c r="F89" s="73" t="s">
        <v>54</v>
      </c>
      <c r="G89" s="73"/>
      <c r="H89" s="71"/>
      <c r="I89" s="99" t="s">
        <v>55</v>
      </c>
      <c r="J89" s="110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8"/>
      <c r="V89" s="109"/>
      <c r="W89" s="10"/>
    </row>
    <row r="90" spans="1:23" ht="27.75">
      <c r="A90" s="18"/>
      <c r="B90" s="73">
        <v>2</v>
      </c>
      <c r="C90" s="73">
        <v>2</v>
      </c>
      <c r="D90" s="112" t="s">
        <v>50</v>
      </c>
      <c r="E90" s="117" t="s">
        <v>52</v>
      </c>
      <c r="F90" s="73" t="s">
        <v>54</v>
      </c>
      <c r="G90" s="73"/>
      <c r="H90" s="71"/>
      <c r="I90" s="99" t="s">
        <v>34</v>
      </c>
      <c r="J90" s="110"/>
      <c r="K90" s="111">
        <v>69148943</v>
      </c>
      <c r="L90" s="111">
        <v>7466790</v>
      </c>
      <c r="M90" s="111"/>
      <c r="N90" s="111">
        <v>102230677</v>
      </c>
      <c r="O90" s="111">
        <f>SUM(K90:N90)</f>
        <v>178846410</v>
      </c>
      <c r="P90" s="111"/>
      <c r="Q90" s="111"/>
      <c r="R90" s="111"/>
      <c r="S90" s="111"/>
      <c r="T90" s="111">
        <f>+O90+S90</f>
        <v>178846410</v>
      </c>
      <c r="U90" s="108">
        <f>+O90/T90*100</f>
        <v>100</v>
      </c>
      <c r="V90" s="109"/>
      <c r="W90" s="10"/>
    </row>
    <row r="91" spans="1:23" ht="27.75">
      <c r="A91" s="18"/>
      <c r="B91" s="73">
        <v>2</v>
      </c>
      <c r="C91" s="73">
        <v>2</v>
      </c>
      <c r="D91" s="112" t="s">
        <v>50</v>
      </c>
      <c r="E91" s="117" t="s">
        <v>52</v>
      </c>
      <c r="F91" s="73" t="s">
        <v>54</v>
      </c>
      <c r="G91" s="73"/>
      <c r="H91" s="71"/>
      <c r="I91" s="99" t="s">
        <v>35</v>
      </c>
      <c r="J91" s="110"/>
      <c r="K91" s="111">
        <v>65111655</v>
      </c>
      <c r="L91" s="111">
        <f>719164+6817571</f>
        <v>7536735</v>
      </c>
      <c r="M91" s="111"/>
      <c r="N91" s="111">
        <v>144573735</v>
      </c>
      <c r="O91" s="111">
        <f>SUM(K91:N91)</f>
        <v>217222125</v>
      </c>
      <c r="P91" s="111"/>
      <c r="Q91" s="111"/>
      <c r="R91" s="111"/>
      <c r="S91" s="111"/>
      <c r="T91" s="111">
        <f>+O91+S91</f>
        <v>217222125</v>
      </c>
      <c r="U91" s="108">
        <f>+O91/T91*100</f>
        <v>100</v>
      </c>
      <c r="V91" s="109"/>
      <c r="W91" s="10"/>
    </row>
    <row r="92" spans="1:23" ht="27.75">
      <c r="A92" s="18"/>
      <c r="B92" s="73">
        <v>2</v>
      </c>
      <c r="C92" s="73">
        <v>2</v>
      </c>
      <c r="D92" s="112" t="s">
        <v>50</v>
      </c>
      <c r="E92" s="117" t="s">
        <v>52</v>
      </c>
      <c r="F92" s="73" t="s">
        <v>54</v>
      </c>
      <c r="G92" s="73"/>
      <c r="H92" s="71"/>
      <c r="I92" s="99" t="s">
        <v>36</v>
      </c>
      <c r="J92" s="110"/>
      <c r="K92" s="111">
        <v>67083261</v>
      </c>
      <c r="L92" s="111">
        <f>567268+8209276</f>
        <v>8776544</v>
      </c>
      <c r="M92" s="111"/>
      <c r="N92" s="111">
        <v>93879768</v>
      </c>
      <c r="O92" s="111">
        <f>SUM(K92:N92)</f>
        <v>169739573</v>
      </c>
      <c r="P92" s="111"/>
      <c r="Q92" s="111"/>
      <c r="R92" s="111"/>
      <c r="S92" s="111"/>
      <c r="T92" s="111">
        <f>+O92+S92</f>
        <v>169739573</v>
      </c>
      <c r="U92" s="108">
        <f>+O92/T92*100</f>
        <v>100</v>
      </c>
      <c r="V92" s="109"/>
      <c r="W92" s="10"/>
    </row>
    <row r="93" spans="1:23" ht="27.75">
      <c r="A93" s="18"/>
      <c r="B93" s="73">
        <v>2</v>
      </c>
      <c r="C93" s="73">
        <v>2</v>
      </c>
      <c r="D93" s="112" t="s">
        <v>50</v>
      </c>
      <c r="E93" s="117" t="s">
        <v>52</v>
      </c>
      <c r="F93" s="73" t="s">
        <v>54</v>
      </c>
      <c r="G93" s="73"/>
      <c r="H93" s="71"/>
      <c r="I93" s="99" t="s">
        <v>37</v>
      </c>
      <c r="J93" s="110"/>
      <c r="K93" s="111">
        <v>66070280</v>
      </c>
      <c r="L93" s="111">
        <f>5035392+567268-53268</f>
        <v>5549392</v>
      </c>
      <c r="M93" s="111"/>
      <c r="N93" s="111">
        <f>93826500+53268</f>
        <v>93879768</v>
      </c>
      <c r="O93" s="111">
        <f>SUM(K93:N93)</f>
        <v>165499440</v>
      </c>
      <c r="P93" s="111"/>
      <c r="Q93" s="111"/>
      <c r="R93" s="111"/>
      <c r="S93" s="111"/>
      <c r="T93" s="111">
        <f>+O93+S93</f>
        <v>165499440</v>
      </c>
      <c r="U93" s="108">
        <f>+O93/T93*100</f>
        <v>100</v>
      </c>
      <c r="V93" s="109"/>
      <c r="W93" s="10"/>
    </row>
    <row r="94" spans="1:23" ht="27.75">
      <c r="A94" s="18"/>
      <c r="B94" s="73">
        <v>2</v>
      </c>
      <c r="C94" s="73">
        <v>2</v>
      </c>
      <c r="D94" s="112" t="s">
        <v>50</v>
      </c>
      <c r="E94" s="117" t="s">
        <v>52</v>
      </c>
      <c r="F94" s="73" t="s">
        <v>54</v>
      </c>
      <c r="G94" s="73"/>
      <c r="H94" s="71"/>
      <c r="I94" s="99" t="s">
        <v>38</v>
      </c>
      <c r="J94" s="110"/>
      <c r="K94" s="106">
        <f>+K93/K90*100</f>
        <v>95.5477801012808</v>
      </c>
      <c r="L94" s="106">
        <f>+L93/L90*100</f>
        <v>74.32098666227388</v>
      </c>
      <c r="M94" s="106"/>
      <c r="N94" s="106">
        <f>+N93/N90*100</f>
        <v>91.8313081307287</v>
      </c>
      <c r="O94" s="106">
        <f>+O93/O90*100</f>
        <v>92.53718875318772</v>
      </c>
      <c r="P94" s="107"/>
      <c r="Q94" s="107"/>
      <c r="R94" s="107"/>
      <c r="S94" s="107"/>
      <c r="T94" s="106">
        <f>+T93/T90*100</f>
        <v>92.53718875318772</v>
      </c>
      <c r="U94" s="108"/>
      <c r="V94" s="109"/>
      <c r="W94" s="10"/>
    </row>
    <row r="95" spans="1:23" ht="27.75">
      <c r="A95" s="18"/>
      <c r="B95" s="73">
        <v>2</v>
      </c>
      <c r="C95" s="73">
        <v>2</v>
      </c>
      <c r="D95" s="112" t="s">
        <v>50</v>
      </c>
      <c r="E95" s="117" t="s">
        <v>52</v>
      </c>
      <c r="F95" s="73" t="s">
        <v>54</v>
      </c>
      <c r="G95" s="73"/>
      <c r="H95" s="71"/>
      <c r="I95" s="99" t="s">
        <v>39</v>
      </c>
      <c r="J95" s="110"/>
      <c r="K95" s="106">
        <f>+K93/K91*100</f>
        <v>101.47227865733102</v>
      </c>
      <c r="L95" s="106">
        <f>+L93/L91*100</f>
        <v>73.6312474831608</v>
      </c>
      <c r="M95" s="106"/>
      <c r="N95" s="106">
        <f>+N93/N91*100</f>
        <v>64.93556246575493</v>
      </c>
      <c r="O95" s="106">
        <f>+O93/O91*100</f>
        <v>76.1890346114605</v>
      </c>
      <c r="P95" s="107"/>
      <c r="Q95" s="107"/>
      <c r="R95" s="107"/>
      <c r="S95" s="107"/>
      <c r="T95" s="106">
        <f>+T93/T91*100</f>
        <v>76.1890346114605</v>
      </c>
      <c r="U95" s="108"/>
      <c r="V95" s="109"/>
      <c r="W95" s="10"/>
    </row>
    <row r="96" spans="1:23" ht="55.5">
      <c r="A96" s="18"/>
      <c r="B96" s="73">
        <v>2</v>
      </c>
      <c r="C96" s="73">
        <v>2</v>
      </c>
      <c r="D96" s="112" t="s">
        <v>50</v>
      </c>
      <c r="E96" s="117" t="s">
        <v>52</v>
      </c>
      <c r="F96" s="73" t="s">
        <v>54</v>
      </c>
      <c r="G96" s="73" t="s">
        <v>46</v>
      </c>
      <c r="H96" s="71"/>
      <c r="I96" s="113" t="s">
        <v>47</v>
      </c>
      <c r="J96" s="110"/>
      <c r="K96" s="106"/>
      <c r="L96" s="106"/>
      <c r="M96" s="106"/>
      <c r="N96" s="106"/>
      <c r="O96" s="106"/>
      <c r="P96" s="107"/>
      <c r="Q96" s="107"/>
      <c r="R96" s="107"/>
      <c r="S96" s="107"/>
      <c r="T96" s="106"/>
      <c r="U96" s="108"/>
      <c r="V96" s="109"/>
      <c r="W96" s="10"/>
    </row>
    <row r="97" spans="1:23" ht="27.75">
      <c r="A97" s="18"/>
      <c r="B97" s="73">
        <v>2</v>
      </c>
      <c r="C97" s="73">
        <v>2</v>
      </c>
      <c r="D97" s="112" t="s">
        <v>50</v>
      </c>
      <c r="E97" s="117" t="s">
        <v>52</v>
      </c>
      <c r="F97" s="73" t="s">
        <v>54</v>
      </c>
      <c r="G97" s="73" t="s">
        <v>46</v>
      </c>
      <c r="H97" s="71"/>
      <c r="I97" s="99" t="s">
        <v>34</v>
      </c>
      <c r="J97" s="110"/>
      <c r="K97" s="115">
        <f aca="true" t="shared" si="17" ref="K97:L102">+K83</f>
        <v>69148943</v>
      </c>
      <c r="L97" s="115">
        <f t="shared" si="17"/>
        <v>7466790</v>
      </c>
      <c r="M97" s="115"/>
      <c r="N97" s="115">
        <f aca="true" t="shared" si="18" ref="N97:O102">+N83</f>
        <v>102230677</v>
      </c>
      <c r="O97" s="115">
        <f t="shared" si="18"/>
        <v>178846410</v>
      </c>
      <c r="P97" s="116"/>
      <c r="Q97" s="116"/>
      <c r="R97" s="116"/>
      <c r="S97" s="116"/>
      <c r="T97" s="115">
        <f aca="true" t="shared" si="19" ref="T97:T102">+T83</f>
        <v>178846410</v>
      </c>
      <c r="U97" s="108">
        <f>+O97/T97*100</f>
        <v>100</v>
      </c>
      <c r="V97" s="109"/>
      <c r="W97" s="10"/>
    </row>
    <row r="98" spans="1:23" ht="27.75">
      <c r="A98" s="18"/>
      <c r="B98" s="73">
        <v>2</v>
      </c>
      <c r="C98" s="73">
        <v>2</v>
      </c>
      <c r="D98" s="112" t="s">
        <v>50</v>
      </c>
      <c r="E98" s="117" t="s">
        <v>52</v>
      </c>
      <c r="F98" s="73" t="s">
        <v>54</v>
      </c>
      <c r="G98" s="73" t="s">
        <v>46</v>
      </c>
      <c r="H98" s="71"/>
      <c r="I98" s="99" t="s">
        <v>35</v>
      </c>
      <c r="J98" s="110"/>
      <c r="K98" s="115">
        <f t="shared" si="17"/>
        <v>65111655</v>
      </c>
      <c r="L98" s="115">
        <f t="shared" si="17"/>
        <v>7536735</v>
      </c>
      <c r="M98" s="115"/>
      <c r="N98" s="115">
        <f t="shared" si="18"/>
        <v>144573735</v>
      </c>
      <c r="O98" s="115">
        <f t="shared" si="18"/>
        <v>217222125</v>
      </c>
      <c r="P98" s="116"/>
      <c r="Q98" s="116"/>
      <c r="R98" s="116"/>
      <c r="S98" s="116"/>
      <c r="T98" s="115">
        <f t="shared" si="19"/>
        <v>217222125</v>
      </c>
      <c r="U98" s="108">
        <f>+O98/T98*100</f>
        <v>100</v>
      </c>
      <c r="V98" s="109"/>
      <c r="W98" s="10"/>
    </row>
    <row r="99" spans="1:23" ht="27.75">
      <c r="A99" s="18"/>
      <c r="B99" s="73">
        <v>2</v>
      </c>
      <c r="C99" s="73">
        <v>2</v>
      </c>
      <c r="D99" s="112" t="s">
        <v>50</v>
      </c>
      <c r="E99" s="117" t="s">
        <v>52</v>
      </c>
      <c r="F99" s="73" t="s">
        <v>54</v>
      </c>
      <c r="G99" s="73" t="s">
        <v>46</v>
      </c>
      <c r="H99" s="71"/>
      <c r="I99" s="99" t="s">
        <v>36</v>
      </c>
      <c r="J99" s="110"/>
      <c r="K99" s="115">
        <f t="shared" si="17"/>
        <v>67083261</v>
      </c>
      <c r="L99" s="115">
        <f t="shared" si="17"/>
        <v>8776544</v>
      </c>
      <c r="M99" s="115"/>
      <c r="N99" s="115">
        <f t="shared" si="18"/>
        <v>93879768</v>
      </c>
      <c r="O99" s="115">
        <f t="shared" si="18"/>
        <v>169739573</v>
      </c>
      <c r="P99" s="116"/>
      <c r="Q99" s="116"/>
      <c r="R99" s="116"/>
      <c r="S99" s="116"/>
      <c r="T99" s="115">
        <f t="shared" si="19"/>
        <v>169739573</v>
      </c>
      <c r="U99" s="108">
        <f>+O99/T99*100</f>
        <v>100</v>
      </c>
      <c r="V99" s="109"/>
      <c r="W99" s="10"/>
    </row>
    <row r="100" spans="1:23" ht="27.75">
      <c r="A100" s="18"/>
      <c r="B100" s="73">
        <v>2</v>
      </c>
      <c r="C100" s="73">
        <v>2</v>
      </c>
      <c r="D100" s="112" t="s">
        <v>50</v>
      </c>
      <c r="E100" s="117" t="s">
        <v>52</v>
      </c>
      <c r="F100" s="73" t="s">
        <v>54</v>
      </c>
      <c r="G100" s="73" t="s">
        <v>46</v>
      </c>
      <c r="H100" s="71"/>
      <c r="I100" s="99" t="s">
        <v>37</v>
      </c>
      <c r="J100" s="110"/>
      <c r="K100" s="115">
        <f t="shared" si="17"/>
        <v>66070280</v>
      </c>
      <c r="L100" s="115">
        <f t="shared" si="17"/>
        <v>5549392</v>
      </c>
      <c r="M100" s="115"/>
      <c r="N100" s="115">
        <f t="shared" si="18"/>
        <v>93879768</v>
      </c>
      <c r="O100" s="115">
        <f t="shared" si="18"/>
        <v>165499440</v>
      </c>
      <c r="P100" s="116"/>
      <c r="Q100" s="116"/>
      <c r="R100" s="116"/>
      <c r="S100" s="116"/>
      <c r="T100" s="115">
        <f t="shared" si="19"/>
        <v>165499440</v>
      </c>
      <c r="U100" s="108">
        <f>+O100/T100*100</f>
        <v>100</v>
      </c>
      <c r="V100" s="109"/>
      <c r="W100" s="10"/>
    </row>
    <row r="101" spans="1:23" ht="27.75">
      <c r="A101" s="18"/>
      <c r="B101" s="73">
        <v>2</v>
      </c>
      <c r="C101" s="73">
        <v>2</v>
      </c>
      <c r="D101" s="112" t="s">
        <v>50</v>
      </c>
      <c r="E101" s="117" t="s">
        <v>52</v>
      </c>
      <c r="F101" s="73" t="s">
        <v>54</v>
      </c>
      <c r="G101" s="73" t="s">
        <v>46</v>
      </c>
      <c r="H101" s="71"/>
      <c r="I101" s="99" t="s">
        <v>38</v>
      </c>
      <c r="J101" s="110"/>
      <c r="K101" s="106">
        <f t="shared" si="17"/>
        <v>95.5477801012808</v>
      </c>
      <c r="L101" s="106">
        <f t="shared" si="17"/>
        <v>74.32098666227388</v>
      </c>
      <c r="M101" s="106"/>
      <c r="N101" s="106">
        <f t="shared" si="18"/>
        <v>91.8313081307287</v>
      </c>
      <c r="O101" s="106">
        <f t="shared" si="18"/>
        <v>92.53718875318772</v>
      </c>
      <c r="P101" s="107"/>
      <c r="Q101" s="107"/>
      <c r="R101" s="107"/>
      <c r="S101" s="107"/>
      <c r="T101" s="106">
        <f t="shared" si="19"/>
        <v>92.53718875318772</v>
      </c>
      <c r="U101" s="108"/>
      <c r="V101" s="109"/>
      <c r="W101" s="10"/>
    </row>
    <row r="102" spans="1:23" ht="27.75">
      <c r="A102" s="18"/>
      <c r="B102" s="73">
        <v>2</v>
      </c>
      <c r="C102" s="73">
        <v>2</v>
      </c>
      <c r="D102" s="112" t="s">
        <v>50</v>
      </c>
      <c r="E102" s="117" t="s">
        <v>52</v>
      </c>
      <c r="F102" s="73" t="s">
        <v>54</v>
      </c>
      <c r="G102" s="73" t="s">
        <v>46</v>
      </c>
      <c r="H102" s="71"/>
      <c r="I102" s="99" t="s">
        <v>39</v>
      </c>
      <c r="J102" s="110"/>
      <c r="K102" s="106">
        <f t="shared" si="17"/>
        <v>101.47227865733102</v>
      </c>
      <c r="L102" s="106">
        <f t="shared" si="17"/>
        <v>73.6312474831608</v>
      </c>
      <c r="M102" s="106"/>
      <c r="N102" s="106">
        <f t="shared" si="18"/>
        <v>64.93556246575493</v>
      </c>
      <c r="O102" s="106">
        <f t="shared" si="18"/>
        <v>76.1890346114605</v>
      </c>
      <c r="P102" s="107"/>
      <c r="Q102" s="107"/>
      <c r="R102" s="107"/>
      <c r="S102" s="107"/>
      <c r="T102" s="106">
        <f t="shared" si="19"/>
        <v>76.1890346114605</v>
      </c>
      <c r="U102" s="108"/>
      <c r="V102" s="109"/>
      <c r="W102" s="10"/>
    </row>
    <row r="103" spans="1:23" ht="55.5">
      <c r="A103" s="18"/>
      <c r="B103" s="73">
        <v>2</v>
      </c>
      <c r="C103" s="73">
        <v>2</v>
      </c>
      <c r="D103" s="112" t="s">
        <v>50</v>
      </c>
      <c r="E103" s="73">
        <v>101</v>
      </c>
      <c r="F103" s="73"/>
      <c r="G103" s="73"/>
      <c r="H103" s="71"/>
      <c r="I103" s="113" t="s">
        <v>56</v>
      </c>
      <c r="J103" s="110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8"/>
      <c r="V103" s="109"/>
      <c r="W103" s="10"/>
    </row>
    <row r="104" spans="1:23" ht="27.75">
      <c r="A104" s="18"/>
      <c r="B104" s="73">
        <v>2</v>
      </c>
      <c r="C104" s="73">
        <v>2</v>
      </c>
      <c r="D104" s="112" t="s">
        <v>50</v>
      </c>
      <c r="E104" s="73">
        <v>101</v>
      </c>
      <c r="F104" s="73"/>
      <c r="G104" s="73"/>
      <c r="H104" s="71"/>
      <c r="I104" s="99" t="s">
        <v>34</v>
      </c>
      <c r="J104" s="110"/>
      <c r="K104" s="111">
        <f aca="true" t="shared" si="20" ref="K104:O105">+K111+K125+K140</f>
        <v>371665479</v>
      </c>
      <c r="L104" s="111">
        <f t="shared" si="20"/>
        <v>459033800</v>
      </c>
      <c r="M104" s="111">
        <f t="shared" si="20"/>
        <v>0</v>
      </c>
      <c r="N104" s="111">
        <f t="shared" si="20"/>
        <v>341385819</v>
      </c>
      <c r="O104" s="111">
        <f t="shared" si="20"/>
        <v>1172085098</v>
      </c>
      <c r="P104" s="111">
        <f>+P111</f>
        <v>13163957</v>
      </c>
      <c r="Q104" s="111"/>
      <c r="R104" s="111"/>
      <c r="S104" s="111">
        <f>+S111</f>
        <v>13163957</v>
      </c>
      <c r="T104" s="111">
        <f>+T111+T125+T140</f>
        <v>1185249055</v>
      </c>
      <c r="U104" s="108">
        <f>+O104/T104*100</f>
        <v>98.88935098117416</v>
      </c>
      <c r="V104" s="109">
        <f>+S104/T104*100</f>
        <v>1.1106490188258367</v>
      </c>
      <c r="W104" s="10"/>
    </row>
    <row r="105" spans="1:23" ht="27.75">
      <c r="A105" s="18"/>
      <c r="B105" s="73">
        <v>2</v>
      </c>
      <c r="C105" s="73">
        <v>2</v>
      </c>
      <c r="D105" s="112" t="s">
        <v>50</v>
      </c>
      <c r="E105" s="73">
        <v>101</v>
      </c>
      <c r="F105" s="73"/>
      <c r="G105" s="73"/>
      <c r="H105" s="71"/>
      <c r="I105" s="99" t="s">
        <v>35</v>
      </c>
      <c r="J105" s="110"/>
      <c r="K105" s="111">
        <f t="shared" si="20"/>
        <v>350385478</v>
      </c>
      <c r="L105" s="111">
        <f t="shared" si="20"/>
        <v>398217710</v>
      </c>
      <c r="M105" s="111">
        <f t="shared" si="20"/>
        <v>0</v>
      </c>
      <c r="N105" s="111">
        <f t="shared" si="20"/>
        <v>558873639</v>
      </c>
      <c r="O105" s="111">
        <f t="shared" si="20"/>
        <v>1307476827</v>
      </c>
      <c r="P105" s="111">
        <f>+P112</f>
        <v>13343957</v>
      </c>
      <c r="Q105" s="111"/>
      <c r="R105" s="111"/>
      <c r="S105" s="111">
        <f>+S112</f>
        <v>13343957</v>
      </c>
      <c r="T105" s="111">
        <f>+T112+T126+T141</f>
        <v>1320820784</v>
      </c>
      <c r="U105" s="108">
        <f>+O105/T105*100</f>
        <v>98.98972236342398</v>
      </c>
      <c r="V105" s="109">
        <f>+S105/T105*100</f>
        <v>1.0102776365760155</v>
      </c>
      <c r="W105" s="10"/>
    </row>
    <row r="106" spans="1:23" ht="27.75">
      <c r="A106" s="18"/>
      <c r="B106" s="73">
        <v>2</v>
      </c>
      <c r="C106" s="73">
        <v>2</v>
      </c>
      <c r="D106" s="112" t="s">
        <v>50</v>
      </c>
      <c r="E106" s="73">
        <v>101</v>
      </c>
      <c r="F106" s="73"/>
      <c r="G106" s="73"/>
      <c r="H106" s="71"/>
      <c r="I106" s="99" t="s">
        <v>36</v>
      </c>
      <c r="J106" s="110"/>
      <c r="K106" s="111">
        <f>+K113+K127+K142</f>
        <v>334556185</v>
      </c>
      <c r="L106" s="111">
        <f>+L113+L127+L142</f>
        <v>302406067</v>
      </c>
      <c r="M106" s="111"/>
      <c r="N106" s="111">
        <f>+N113+N127+N142</f>
        <v>364858624</v>
      </c>
      <c r="O106" s="111">
        <f>+O113+O127+O142</f>
        <v>1001820876</v>
      </c>
      <c r="P106" s="111">
        <f>+P113</f>
        <v>5726919</v>
      </c>
      <c r="Q106" s="111"/>
      <c r="R106" s="111"/>
      <c r="S106" s="111">
        <f>+S113</f>
        <v>5726919</v>
      </c>
      <c r="T106" s="111">
        <f>+T113+T127+T142</f>
        <v>1007547795</v>
      </c>
      <c r="U106" s="108">
        <f>+O106/T106*100</f>
        <v>99.43159827966275</v>
      </c>
      <c r="V106" s="109">
        <f>+S106/T106*100</f>
        <v>0.5684017203372471</v>
      </c>
      <c r="W106" s="10"/>
    </row>
    <row r="107" spans="1:23" ht="27.75">
      <c r="A107" s="18"/>
      <c r="B107" s="73">
        <v>2</v>
      </c>
      <c r="C107" s="73">
        <v>2</v>
      </c>
      <c r="D107" s="112" t="s">
        <v>50</v>
      </c>
      <c r="E107" s="73">
        <v>101</v>
      </c>
      <c r="F107" s="73"/>
      <c r="G107" s="73"/>
      <c r="H107" s="71"/>
      <c r="I107" s="99" t="s">
        <v>37</v>
      </c>
      <c r="J107" s="110"/>
      <c r="K107" s="111">
        <f>+K114+K128+K143</f>
        <v>334556185</v>
      </c>
      <c r="L107" s="111">
        <f>+L114+L128+L143</f>
        <v>302405955</v>
      </c>
      <c r="M107" s="111">
        <f>+M114+M128+M143</f>
        <v>0</v>
      </c>
      <c r="N107" s="111">
        <f>+N114+N128+N143</f>
        <v>289858736</v>
      </c>
      <c r="O107" s="111">
        <f>+O114+O128+O143</f>
        <v>926820876</v>
      </c>
      <c r="P107" s="111">
        <f>+P114</f>
        <v>5726919</v>
      </c>
      <c r="Q107" s="111"/>
      <c r="R107" s="111"/>
      <c r="S107" s="111">
        <f>+S114</f>
        <v>5726919</v>
      </c>
      <c r="T107" s="111">
        <f>+T114+T128+T143</f>
        <v>932547795</v>
      </c>
      <c r="U107" s="108">
        <f>+O107/T107*100</f>
        <v>99.3858846666406</v>
      </c>
      <c r="V107" s="109">
        <f>+S107/T107*100</f>
        <v>0.6141153333594017</v>
      </c>
      <c r="W107" s="10"/>
    </row>
    <row r="108" spans="1:23" ht="27.75">
      <c r="A108" s="18"/>
      <c r="B108" s="73">
        <v>2</v>
      </c>
      <c r="C108" s="73">
        <v>2</v>
      </c>
      <c r="D108" s="112" t="s">
        <v>50</v>
      </c>
      <c r="E108" s="73">
        <v>101</v>
      </c>
      <c r="F108" s="73"/>
      <c r="G108" s="73"/>
      <c r="H108" s="71"/>
      <c r="I108" s="99" t="s">
        <v>38</v>
      </c>
      <c r="J108" s="110"/>
      <c r="K108" s="106">
        <f>+K107/K104*100</f>
        <v>90.01540468599721</v>
      </c>
      <c r="L108" s="106">
        <f>+L107/L104*100</f>
        <v>65.87879912111048</v>
      </c>
      <c r="M108" s="106"/>
      <c r="N108" s="106">
        <f>+N107/N104*100</f>
        <v>84.90649577919345</v>
      </c>
      <c r="O108" s="106">
        <f>+O107/O104*100</f>
        <v>79.07453798205358</v>
      </c>
      <c r="P108" s="106">
        <f>+P107/P104*100</f>
        <v>43.50454046606199</v>
      </c>
      <c r="Q108" s="107"/>
      <c r="R108" s="107"/>
      <c r="S108" s="106">
        <f>+S107/S104*100</f>
        <v>43.50454046606199</v>
      </c>
      <c r="T108" s="106">
        <f>+T107/T104*100</f>
        <v>78.67948015364586</v>
      </c>
      <c r="U108" s="108"/>
      <c r="V108" s="109"/>
      <c r="W108" s="10"/>
    </row>
    <row r="109" spans="1:23" ht="27.75">
      <c r="A109" s="18"/>
      <c r="B109" s="73">
        <v>2</v>
      </c>
      <c r="C109" s="73">
        <v>2</v>
      </c>
      <c r="D109" s="112" t="s">
        <v>50</v>
      </c>
      <c r="E109" s="73">
        <v>101</v>
      </c>
      <c r="F109" s="73"/>
      <c r="G109" s="73"/>
      <c r="H109" s="71"/>
      <c r="I109" s="99" t="s">
        <v>39</v>
      </c>
      <c r="J109" s="110"/>
      <c r="K109" s="106">
        <f>+K107/K105*100</f>
        <v>95.4823204744804</v>
      </c>
      <c r="L109" s="106">
        <f>+L107/L105*100</f>
        <v>75.93985586427084</v>
      </c>
      <c r="M109" s="106"/>
      <c r="N109" s="106">
        <f>+N107/N105*100</f>
        <v>51.86480731469963</v>
      </c>
      <c r="O109" s="106">
        <f>+O107/O105*100</f>
        <v>70.8862181616317</v>
      </c>
      <c r="P109" s="106">
        <f>+P107/P105*100</f>
        <v>42.917696752170286</v>
      </c>
      <c r="Q109" s="107"/>
      <c r="R109" s="107"/>
      <c r="S109" s="106">
        <f>+S107/S105*100</f>
        <v>42.917696752170286</v>
      </c>
      <c r="T109" s="106">
        <f>+T107/T105*100</f>
        <v>70.60365844455094</v>
      </c>
      <c r="U109" s="108"/>
      <c r="V109" s="109"/>
      <c r="W109" s="10"/>
    </row>
    <row r="110" spans="1:23" ht="55.5">
      <c r="A110" s="18"/>
      <c r="B110" s="73">
        <v>2</v>
      </c>
      <c r="C110" s="73">
        <v>2</v>
      </c>
      <c r="D110" s="112" t="s">
        <v>50</v>
      </c>
      <c r="E110" s="73">
        <v>101</v>
      </c>
      <c r="F110" s="73" t="s">
        <v>57</v>
      </c>
      <c r="G110" s="73"/>
      <c r="H110" s="71"/>
      <c r="I110" s="113" t="s">
        <v>58</v>
      </c>
      <c r="J110" s="110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  <c r="V110" s="109"/>
      <c r="W110" s="10"/>
    </row>
    <row r="111" spans="1:23" ht="27.75">
      <c r="A111" s="18"/>
      <c r="B111" s="73">
        <v>2</v>
      </c>
      <c r="C111" s="73">
        <v>2</v>
      </c>
      <c r="D111" s="112" t="s">
        <v>50</v>
      </c>
      <c r="E111" s="73">
        <v>101</v>
      </c>
      <c r="F111" s="73" t="s">
        <v>57</v>
      </c>
      <c r="G111" s="73"/>
      <c r="H111" s="71"/>
      <c r="I111" s="99" t="s">
        <v>34</v>
      </c>
      <c r="J111" s="110"/>
      <c r="K111" s="111">
        <v>290431734</v>
      </c>
      <c r="L111" s="111">
        <v>372333444</v>
      </c>
      <c r="M111" s="111"/>
      <c r="N111" s="111">
        <v>283177612</v>
      </c>
      <c r="O111" s="111">
        <f>SUM(K111:N111)</f>
        <v>945942790</v>
      </c>
      <c r="P111" s="111">
        <v>13163957</v>
      </c>
      <c r="Q111" s="111"/>
      <c r="R111" s="111"/>
      <c r="S111" s="111">
        <f>SUM(P111:R111)</f>
        <v>13163957</v>
      </c>
      <c r="T111" s="111">
        <f>+O111+S111</f>
        <v>959106747</v>
      </c>
      <c r="U111" s="108">
        <f>+O111/T111*100</f>
        <v>98.62747738547604</v>
      </c>
      <c r="V111" s="109">
        <f>+S111/T111*100</f>
        <v>1.3725226145239495</v>
      </c>
      <c r="W111" s="10"/>
    </row>
    <row r="112" spans="1:23" ht="27.75">
      <c r="A112" s="18"/>
      <c r="B112" s="73">
        <v>2</v>
      </c>
      <c r="C112" s="73">
        <v>2</v>
      </c>
      <c r="D112" s="112" t="s">
        <v>50</v>
      </c>
      <c r="E112" s="73">
        <v>101</v>
      </c>
      <c r="F112" s="73" t="s">
        <v>57</v>
      </c>
      <c r="G112" s="73"/>
      <c r="H112" s="71"/>
      <c r="I112" s="99" t="s">
        <v>35</v>
      </c>
      <c r="J112" s="110"/>
      <c r="K112" s="111">
        <v>275536714</v>
      </c>
      <c r="L112" s="111">
        <f>2784465+320285416</f>
        <v>323069881</v>
      </c>
      <c r="M112" s="111"/>
      <c r="N112" s="111">
        <v>476521400</v>
      </c>
      <c r="O112" s="111">
        <f>SUM(K112:N112)</f>
        <v>1075127995</v>
      </c>
      <c r="P112" s="111">
        <v>13343957</v>
      </c>
      <c r="Q112" s="111"/>
      <c r="R112" s="111"/>
      <c r="S112" s="111">
        <f>SUM(P112:R112)</f>
        <v>13343957</v>
      </c>
      <c r="T112" s="111">
        <f>+O112+S112</f>
        <v>1088471952</v>
      </c>
      <c r="U112" s="108">
        <f>+O112/T112*100</f>
        <v>98.77406514926899</v>
      </c>
      <c r="V112" s="109">
        <f>+S112/T112*100</f>
        <v>1.2259348507309997</v>
      </c>
      <c r="W112" s="10"/>
    </row>
    <row r="113" spans="1:23" ht="27.75">
      <c r="A113" s="18"/>
      <c r="B113" s="73">
        <v>2</v>
      </c>
      <c r="C113" s="73">
        <v>2</v>
      </c>
      <c r="D113" s="112" t="s">
        <v>50</v>
      </c>
      <c r="E113" s="73">
        <v>101</v>
      </c>
      <c r="F113" s="73" t="s">
        <v>57</v>
      </c>
      <c r="G113" s="73"/>
      <c r="H113" s="71"/>
      <c r="I113" s="99" t="s">
        <v>36</v>
      </c>
      <c r="J113" s="110"/>
      <c r="K113" s="111">
        <v>260836619</v>
      </c>
      <c r="L113" s="111">
        <f>1517530+250014402</f>
        <v>251531932</v>
      </c>
      <c r="M113" s="111"/>
      <c r="N113" s="111">
        <v>316219356</v>
      </c>
      <c r="O113" s="111">
        <f>SUM(K113:N113)</f>
        <v>828587907</v>
      </c>
      <c r="P113" s="111">
        <v>5726919</v>
      </c>
      <c r="Q113" s="111"/>
      <c r="R113" s="111"/>
      <c r="S113" s="111">
        <f>SUM(P113:R113)</f>
        <v>5726919</v>
      </c>
      <c r="T113" s="111">
        <f>+O113+S113</f>
        <v>834314826</v>
      </c>
      <c r="U113" s="108">
        <f>+O113/T113*100</f>
        <v>99.31357818157723</v>
      </c>
      <c r="V113" s="109">
        <f>+S113/T113*100</f>
        <v>0.6864218184227736</v>
      </c>
      <c r="W113" s="10"/>
    </row>
    <row r="114" spans="1:23" ht="27.75">
      <c r="A114" s="18"/>
      <c r="B114" s="73">
        <v>2</v>
      </c>
      <c r="C114" s="73">
        <v>2</v>
      </c>
      <c r="D114" s="112" t="s">
        <v>50</v>
      </c>
      <c r="E114" s="73">
        <v>101</v>
      </c>
      <c r="F114" s="73" t="s">
        <v>57</v>
      </c>
      <c r="G114" s="73"/>
      <c r="H114" s="71"/>
      <c r="I114" s="99" t="s">
        <v>37</v>
      </c>
      <c r="J114" s="110"/>
      <c r="K114" s="111">
        <v>260836619</v>
      </c>
      <c r="L114" s="111">
        <f>250014595+1517530-305</f>
        <v>251531820</v>
      </c>
      <c r="M114" s="111"/>
      <c r="N114" s="111">
        <f>241219163+305</f>
        <v>241219468</v>
      </c>
      <c r="O114" s="111">
        <f>SUM(K114:N114)</f>
        <v>753587907</v>
      </c>
      <c r="P114" s="111">
        <v>5726919</v>
      </c>
      <c r="Q114" s="111"/>
      <c r="R114" s="111"/>
      <c r="S114" s="111">
        <f>+P114+Q114+R114</f>
        <v>5726919</v>
      </c>
      <c r="T114" s="111">
        <f>+O114+S114</f>
        <v>759314826</v>
      </c>
      <c r="U114" s="108">
        <f>+O114/T114*100</f>
        <v>99.24577806149672</v>
      </c>
      <c r="V114" s="109">
        <f>+S114/T114*100</f>
        <v>0.754221938503279</v>
      </c>
      <c r="W114" s="10"/>
    </row>
    <row r="115" spans="1:23" ht="27.75">
      <c r="A115" s="18"/>
      <c r="B115" s="73">
        <v>2</v>
      </c>
      <c r="C115" s="73">
        <v>2</v>
      </c>
      <c r="D115" s="112" t="s">
        <v>50</v>
      </c>
      <c r="E115" s="73">
        <v>101</v>
      </c>
      <c r="F115" s="73" t="s">
        <v>57</v>
      </c>
      <c r="G115" s="73"/>
      <c r="H115" s="71"/>
      <c r="I115" s="99" t="s">
        <v>38</v>
      </c>
      <c r="J115" s="110"/>
      <c r="K115" s="106">
        <f>+K114/K111*100</f>
        <v>89.80995823273224</v>
      </c>
      <c r="L115" s="106">
        <f>+L114/L111*100</f>
        <v>67.55552692172341</v>
      </c>
      <c r="M115" s="106"/>
      <c r="N115" s="106">
        <f>+N114/N111*100</f>
        <v>85.18309985607195</v>
      </c>
      <c r="O115" s="106">
        <f>+O114/O111*100</f>
        <v>79.66527309754113</v>
      </c>
      <c r="P115" s="106">
        <f>+P114/P111*100</f>
        <v>43.50454046606199</v>
      </c>
      <c r="Q115" s="107"/>
      <c r="R115" s="107"/>
      <c r="S115" s="106">
        <f>+S114/S111*100</f>
        <v>43.50454046606199</v>
      </c>
      <c r="T115" s="106">
        <f>+T114/T111*100</f>
        <v>79.16895886459653</v>
      </c>
      <c r="U115" s="108"/>
      <c r="V115" s="109"/>
      <c r="W115" s="10"/>
    </row>
    <row r="116" spans="1:23" ht="27.75">
      <c r="A116" s="18"/>
      <c r="B116" s="73">
        <v>2</v>
      </c>
      <c r="C116" s="73">
        <v>2</v>
      </c>
      <c r="D116" s="112" t="s">
        <v>50</v>
      </c>
      <c r="E116" s="73">
        <v>101</v>
      </c>
      <c r="F116" s="73" t="s">
        <v>57</v>
      </c>
      <c r="G116" s="73"/>
      <c r="H116" s="71"/>
      <c r="I116" s="99" t="s">
        <v>39</v>
      </c>
      <c r="J116" s="110"/>
      <c r="K116" s="106">
        <f>+K114/K112*100</f>
        <v>94.66492331036508</v>
      </c>
      <c r="L116" s="106">
        <f>+L114/L112*100</f>
        <v>77.85678417976698</v>
      </c>
      <c r="M116" s="106"/>
      <c r="N116" s="106">
        <f>+N114/N112*100</f>
        <v>50.62090978495405</v>
      </c>
      <c r="O116" s="106">
        <f>+O114/O112*100</f>
        <v>70.09285503722745</v>
      </c>
      <c r="P116" s="106">
        <f>+P114/P112*100</f>
        <v>42.917696752170286</v>
      </c>
      <c r="Q116" s="107"/>
      <c r="R116" s="107"/>
      <c r="S116" s="106">
        <f>+S114/S112*100</f>
        <v>42.917696752170286</v>
      </c>
      <c r="T116" s="106">
        <f>+T114/T112*100</f>
        <v>69.75970530106962</v>
      </c>
      <c r="U116" s="108"/>
      <c r="V116" s="109"/>
      <c r="W116" s="10"/>
    </row>
    <row r="117" spans="1:23" ht="55.5">
      <c r="A117" s="18"/>
      <c r="B117" s="73">
        <v>2</v>
      </c>
      <c r="C117" s="73">
        <v>2</v>
      </c>
      <c r="D117" s="112" t="s">
        <v>50</v>
      </c>
      <c r="E117" s="73">
        <v>101</v>
      </c>
      <c r="F117" s="73" t="s">
        <v>57</v>
      </c>
      <c r="G117" s="73" t="s">
        <v>46</v>
      </c>
      <c r="H117" s="71"/>
      <c r="I117" s="113" t="s">
        <v>47</v>
      </c>
      <c r="J117" s="110"/>
      <c r="K117" s="106"/>
      <c r="L117" s="106"/>
      <c r="M117" s="106"/>
      <c r="N117" s="106"/>
      <c r="O117" s="106"/>
      <c r="P117" s="106"/>
      <c r="Q117" s="107"/>
      <c r="R117" s="107"/>
      <c r="S117" s="106"/>
      <c r="T117" s="106"/>
      <c r="U117" s="108"/>
      <c r="V117" s="109"/>
      <c r="W117" s="10"/>
    </row>
    <row r="118" spans="1:23" ht="27.75">
      <c r="A118" s="18"/>
      <c r="B118" s="73">
        <v>2</v>
      </c>
      <c r="C118" s="73">
        <v>2</v>
      </c>
      <c r="D118" s="112" t="s">
        <v>50</v>
      </c>
      <c r="E118" s="73">
        <v>101</v>
      </c>
      <c r="F118" s="73" t="s">
        <v>57</v>
      </c>
      <c r="G118" s="73" t="s">
        <v>46</v>
      </c>
      <c r="H118" s="71"/>
      <c r="I118" s="99" t="s">
        <v>34</v>
      </c>
      <c r="J118" s="110"/>
      <c r="K118" s="115">
        <f>+K111</f>
        <v>290431734</v>
      </c>
      <c r="L118" s="115">
        <f>+L111</f>
        <v>372333444</v>
      </c>
      <c r="M118" s="115"/>
      <c r="N118" s="115">
        <f aca="true" t="shared" si="21" ref="N118:P123">+N111</f>
        <v>283177612</v>
      </c>
      <c r="O118" s="115">
        <f t="shared" si="21"/>
        <v>945942790</v>
      </c>
      <c r="P118" s="115">
        <f t="shared" si="21"/>
        <v>13163957</v>
      </c>
      <c r="Q118" s="116"/>
      <c r="R118" s="116"/>
      <c r="S118" s="115">
        <f aca="true" t="shared" si="22" ref="S118:S123">+S111</f>
        <v>13163957</v>
      </c>
      <c r="T118" s="118">
        <f>+O118+S118</f>
        <v>959106747</v>
      </c>
      <c r="U118" s="108">
        <f>+O118/T118*100</f>
        <v>98.62747738547604</v>
      </c>
      <c r="V118" s="109">
        <f>+S118/T118*100</f>
        <v>1.3725226145239495</v>
      </c>
      <c r="W118" s="10"/>
    </row>
    <row r="119" spans="1:23" ht="27.75">
      <c r="A119" s="18"/>
      <c r="B119" s="73">
        <v>2</v>
      </c>
      <c r="C119" s="73">
        <v>2</v>
      </c>
      <c r="D119" s="112" t="s">
        <v>50</v>
      </c>
      <c r="E119" s="73">
        <v>101</v>
      </c>
      <c r="F119" s="73" t="s">
        <v>57</v>
      </c>
      <c r="G119" s="73" t="s">
        <v>46</v>
      </c>
      <c r="H119" s="71"/>
      <c r="I119" s="99" t="s">
        <v>35</v>
      </c>
      <c r="J119" s="110"/>
      <c r="K119" s="115">
        <f aca="true" t="shared" si="23" ref="K119:L123">+K112</f>
        <v>275536714</v>
      </c>
      <c r="L119" s="115">
        <f t="shared" si="23"/>
        <v>323069881</v>
      </c>
      <c r="M119" s="115"/>
      <c r="N119" s="115">
        <f t="shared" si="21"/>
        <v>476521400</v>
      </c>
      <c r="O119" s="115">
        <f t="shared" si="21"/>
        <v>1075127995</v>
      </c>
      <c r="P119" s="115">
        <f t="shared" si="21"/>
        <v>13343957</v>
      </c>
      <c r="Q119" s="116"/>
      <c r="R119" s="116"/>
      <c r="S119" s="115">
        <f t="shared" si="22"/>
        <v>13343957</v>
      </c>
      <c r="T119" s="118">
        <f>+O119+S119</f>
        <v>1088471952</v>
      </c>
      <c r="U119" s="108">
        <f>+O119/T119*100</f>
        <v>98.77406514926899</v>
      </c>
      <c r="V119" s="109">
        <f>+S119/T119*100</f>
        <v>1.2259348507309997</v>
      </c>
      <c r="W119" s="10"/>
    </row>
    <row r="120" spans="1:23" ht="27.75">
      <c r="A120" s="18"/>
      <c r="B120" s="73">
        <v>2</v>
      </c>
      <c r="C120" s="73">
        <v>2</v>
      </c>
      <c r="D120" s="112" t="s">
        <v>50</v>
      </c>
      <c r="E120" s="73">
        <v>101</v>
      </c>
      <c r="F120" s="73" t="s">
        <v>57</v>
      </c>
      <c r="G120" s="73" t="s">
        <v>46</v>
      </c>
      <c r="H120" s="71"/>
      <c r="I120" s="99" t="s">
        <v>36</v>
      </c>
      <c r="J120" s="110"/>
      <c r="K120" s="115">
        <f t="shared" si="23"/>
        <v>260836619</v>
      </c>
      <c r="L120" s="115">
        <f t="shared" si="23"/>
        <v>251531932</v>
      </c>
      <c r="M120" s="115"/>
      <c r="N120" s="115">
        <f t="shared" si="21"/>
        <v>316219356</v>
      </c>
      <c r="O120" s="115">
        <f t="shared" si="21"/>
        <v>828587907</v>
      </c>
      <c r="P120" s="115">
        <f t="shared" si="21"/>
        <v>5726919</v>
      </c>
      <c r="Q120" s="116"/>
      <c r="R120" s="116"/>
      <c r="S120" s="115">
        <f t="shared" si="22"/>
        <v>5726919</v>
      </c>
      <c r="T120" s="118">
        <f>+O120+S120</f>
        <v>834314826</v>
      </c>
      <c r="U120" s="108">
        <f>+O120/T120*100</f>
        <v>99.31357818157723</v>
      </c>
      <c r="V120" s="109">
        <f>+S120/T120*100</f>
        <v>0.6864218184227736</v>
      </c>
      <c r="W120" s="10"/>
    </row>
    <row r="121" spans="1:23" ht="27.75">
      <c r="A121" s="18"/>
      <c r="B121" s="73">
        <v>2</v>
      </c>
      <c r="C121" s="73">
        <v>2</v>
      </c>
      <c r="D121" s="112" t="s">
        <v>50</v>
      </c>
      <c r="E121" s="73">
        <v>101</v>
      </c>
      <c r="F121" s="73" t="s">
        <v>57</v>
      </c>
      <c r="G121" s="73" t="s">
        <v>46</v>
      </c>
      <c r="H121" s="71"/>
      <c r="I121" s="99" t="s">
        <v>37</v>
      </c>
      <c r="J121" s="110"/>
      <c r="K121" s="115">
        <f t="shared" si="23"/>
        <v>260836619</v>
      </c>
      <c r="L121" s="115">
        <f t="shared" si="23"/>
        <v>251531820</v>
      </c>
      <c r="M121" s="115"/>
      <c r="N121" s="115">
        <f t="shared" si="21"/>
        <v>241219468</v>
      </c>
      <c r="O121" s="115">
        <f t="shared" si="21"/>
        <v>753587907</v>
      </c>
      <c r="P121" s="115">
        <f t="shared" si="21"/>
        <v>5726919</v>
      </c>
      <c r="Q121" s="116"/>
      <c r="R121" s="116"/>
      <c r="S121" s="115">
        <f t="shared" si="22"/>
        <v>5726919</v>
      </c>
      <c r="T121" s="118">
        <f>+O121+S121</f>
        <v>759314826</v>
      </c>
      <c r="U121" s="108">
        <f>+O121/T121*100</f>
        <v>99.24577806149672</v>
      </c>
      <c r="V121" s="109">
        <f>+S121/T121*100</f>
        <v>0.754221938503279</v>
      </c>
      <c r="W121" s="10"/>
    </row>
    <row r="122" spans="1:23" ht="27.75">
      <c r="A122" s="18"/>
      <c r="B122" s="73">
        <v>2</v>
      </c>
      <c r="C122" s="73">
        <v>2</v>
      </c>
      <c r="D122" s="112" t="s">
        <v>50</v>
      </c>
      <c r="E122" s="73">
        <v>101</v>
      </c>
      <c r="F122" s="73" t="s">
        <v>57</v>
      </c>
      <c r="G122" s="73" t="s">
        <v>46</v>
      </c>
      <c r="H122" s="71"/>
      <c r="I122" s="99" t="s">
        <v>38</v>
      </c>
      <c r="J122" s="110"/>
      <c r="K122" s="106">
        <f t="shared" si="23"/>
        <v>89.80995823273224</v>
      </c>
      <c r="L122" s="106">
        <f t="shared" si="23"/>
        <v>67.55552692172341</v>
      </c>
      <c r="M122" s="106"/>
      <c r="N122" s="106">
        <f t="shared" si="21"/>
        <v>85.18309985607195</v>
      </c>
      <c r="O122" s="106">
        <f t="shared" si="21"/>
        <v>79.66527309754113</v>
      </c>
      <c r="P122" s="106">
        <f t="shared" si="21"/>
        <v>43.50454046606199</v>
      </c>
      <c r="Q122" s="107"/>
      <c r="R122" s="107"/>
      <c r="S122" s="106">
        <f t="shared" si="22"/>
        <v>43.50454046606199</v>
      </c>
      <c r="T122" s="106">
        <f>+T115</f>
        <v>79.16895886459653</v>
      </c>
      <c r="U122" s="108"/>
      <c r="V122" s="109"/>
      <c r="W122" s="10"/>
    </row>
    <row r="123" spans="1:23" ht="27.75">
      <c r="A123" s="18"/>
      <c r="B123" s="73">
        <v>2</v>
      </c>
      <c r="C123" s="73">
        <v>2</v>
      </c>
      <c r="D123" s="112" t="s">
        <v>50</v>
      </c>
      <c r="E123" s="73">
        <v>101</v>
      </c>
      <c r="F123" s="73" t="s">
        <v>57</v>
      </c>
      <c r="G123" s="73" t="s">
        <v>46</v>
      </c>
      <c r="H123" s="71"/>
      <c r="I123" s="99" t="s">
        <v>39</v>
      </c>
      <c r="J123" s="110"/>
      <c r="K123" s="106">
        <f t="shared" si="23"/>
        <v>94.66492331036508</v>
      </c>
      <c r="L123" s="106">
        <f t="shared" si="23"/>
        <v>77.85678417976698</v>
      </c>
      <c r="M123" s="106"/>
      <c r="N123" s="106">
        <f t="shared" si="21"/>
        <v>50.62090978495405</v>
      </c>
      <c r="O123" s="106">
        <f t="shared" si="21"/>
        <v>70.09285503722745</v>
      </c>
      <c r="P123" s="106">
        <f t="shared" si="21"/>
        <v>42.917696752170286</v>
      </c>
      <c r="Q123" s="107"/>
      <c r="R123" s="107"/>
      <c r="S123" s="106">
        <f t="shared" si="22"/>
        <v>42.917696752170286</v>
      </c>
      <c r="T123" s="106">
        <f>+T116</f>
        <v>69.75970530106962</v>
      </c>
      <c r="U123" s="108"/>
      <c r="V123" s="109"/>
      <c r="W123" s="10"/>
    </row>
    <row r="124" spans="1:23" ht="55.5">
      <c r="A124" s="18"/>
      <c r="B124" s="73">
        <v>2</v>
      </c>
      <c r="C124" s="73">
        <v>2</v>
      </c>
      <c r="D124" s="112" t="s">
        <v>50</v>
      </c>
      <c r="E124" s="73">
        <v>101</v>
      </c>
      <c r="F124" s="73" t="s">
        <v>59</v>
      </c>
      <c r="G124" s="73"/>
      <c r="H124" s="71"/>
      <c r="I124" s="113" t="s">
        <v>60</v>
      </c>
      <c r="J124" s="110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8"/>
      <c r="V124" s="109"/>
      <c r="W124" s="10"/>
    </row>
    <row r="125" spans="1:23" ht="27.75">
      <c r="A125" s="18"/>
      <c r="B125" s="73">
        <v>2</v>
      </c>
      <c r="C125" s="73">
        <v>2</v>
      </c>
      <c r="D125" s="112" t="s">
        <v>50</v>
      </c>
      <c r="E125" s="73">
        <v>101</v>
      </c>
      <c r="F125" s="73" t="s">
        <v>59</v>
      </c>
      <c r="G125" s="73"/>
      <c r="H125" s="71"/>
      <c r="I125" s="99" t="s">
        <v>34</v>
      </c>
      <c r="J125" s="110"/>
      <c r="K125" s="111">
        <v>81233745</v>
      </c>
      <c r="L125" s="111">
        <v>86700356</v>
      </c>
      <c r="M125" s="111"/>
      <c r="N125" s="111">
        <v>57868207</v>
      </c>
      <c r="O125" s="111">
        <f>SUM(K125:N125)</f>
        <v>225802308</v>
      </c>
      <c r="P125" s="111"/>
      <c r="Q125" s="111"/>
      <c r="R125" s="111"/>
      <c r="S125" s="111">
        <v>0</v>
      </c>
      <c r="T125" s="111">
        <f>+O125+S125</f>
        <v>225802308</v>
      </c>
      <c r="U125" s="108">
        <f>+O125/T125*100</f>
        <v>100</v>
      </c>
      <c r="V125" s="109"/>
      <c r="W125" s="10"/>
    </row>
    <row r="126" spans="1:23" ht="27.75">
      <c r="A126" s="18"/>
      <c r="B126" s="73">
        <v>2</v>
      </c>
      <c r="C126" s="73">
        <v>2</v>
      </c>
      <c r="D126" s="112" t="s">
        <v>50</v>
      </c>
      <c r="E126" s="73">
        <v>101</v>
      </c>
      <c r="F126" s="73" t="s">
        <v>59</v>
      </c>
      <c r="G126" s="73"/>
      <c r="H126" s="71"/>
      <c r="I126" s="99" t="s">
        <v>35</v>
      </c>
      <c r="J126" s="110"/>
      <c r="K126" s="111">
        <v>74848764</v>
      </c>
      <c r="L126" s="111">
        <f>227090+74920739</f>
        <v>75147829</v>
      </c>
      <c r="M126" s="111"/>
      <c r="N126" s="111">
        <v>82012239</v>
      </c>
      <c r="O126" s="111">
        <f>SUM(K126:N126)</f>
        <v>232008832</v>
      </c>
      <c r="P126" s="111"/>
      <c r="Q126" s="111"/>
      <c r="R126" s="111"/>
      <c r="S126" s="111">
        <v>0</v>
      </c>
      <c r="T126" s="111">
        <f>+O126+S126</f>
        <v>232008832</v>
      </c>
      <c r="U126" s="108">
        <f>+O126/T126*100</f>
        <v>100</v>
      </c>
      <c r="V126" s="109"/>
      <c r="W126" s="10"/>
    </row>
    <row r="127" spans="1:23" ht="27.75">
      <c r="A127" s="18"/>
      <c r="B127" s="73">
        <v>2</v>
      </c>
      <c r="C127" s="73">
        <v>2</v>
      </c>
      <c r="D127" s="112" t="s">
        <v>50</v>
      </c>
      <c r="E127" s="73">
        <v>101</v>
      </c>
      <c r="F127" s="73" t="s">
        <v>59</v>
      </c>
      <c r="G127" s="73"/>
      <c r="H127" s="71"/>
      <c r="I127" s="99" t="s">
        <v>36</v>
      </c>
      <c r="J127" s="110"/>
      <c r="K127" s="111">
        <v>73719566</v>
      </c>
      <c r="L127" s="111">
        <f>91328+50782807</f>
        <v>50874135</v>
      </c>
      <c r="M127" s="111"/>
      <c r="N127" s="111">
        <v>48516376</v>
      </c>
      <c r="O127" s="111">
        <f>SUM(K127:N127)</f>
        <v>173110077</v>
      </c>
      <c r="P127" s="111"/>
      <c r="Q127" s="111"/>
      <c r="R127" s="111"/>
      <c r="S127" s="111"/>
      <c r="T127" s="111">
        <f>+O127+S127</f>
        <v>173110077</v>
      </c>
      <c r="U127" s="108">
        <f>+O127/T127*100</f>
        <v>100</v>
      </c>
      <c r="V127" s="109"/>
      <c r="W127" s="10"/>
    </row>
    <row r="128" spans="1:23" ht="27.75">
      <c r="A128" s="18"/>
      <c r="B128" s="73">
        <v>2</v>
      </c>
      <c r="C128" s="73">
        <v>2</v>
      </c>
      <c r="D128" s="112" t="s">
        <v>50</v>
      </c>
      <c r="E128" s="73">
        <v>101</v>
      </c>
      <c r="F128" s="73" t="s">
        <v>59</v>
      </c>
      <c r="G128" s="73"/>
      <c r="H128" s="71"/>
      <c r="I128" s="99" t="s">
        <v>37</v>
      </c>
      <c r="J128" s="110"/>
      <c r="K128" s="111">
        <v>73719566</v>
      </c>
      <c r="L128" s="111">
        <f>91328+50782807</f>
        <v>50874135</v>
      </c>
      <c r="M128" s="111"/>
      <c r="N128" s="111">
        <v>48516376</v>
      </c>
      <c r="O128" s="111">
        <f>SUM(K128:N128)</f>
        <v>173110077</v>
      </c>
      <c r="P128" s="111"/>
      <c r="Q128" s="111"/>
      <c r="R128" s="111"/>
      <c r="S128" s="111"/>
      <c r="T128" s="111">
        <f>+O128+S128</f>
        <v>173110077</v>
      </c>
      <c r="U128" s="108">
        <f>+O128/T128*100</f>
        <v>100</v>
      </c>
      <c r="V128" s="109"/>
      <c r="W128" s="10"/>
    </row>
    <row r="129" spans="1:23" ht="27.75">
      <c r="A129" s="18"/>
      <c r="B129" s="73">
        <v>2</v>
      </c>
      <c r="C129" s="73">
        <v>2</v>
      </c>
      <c r="D129" s="112" t="s">
        <v>50</v>
      </c>
      <c r="E129" s="73">
        <v>101</v>
      </c>
      <c r="F129" s="73" t="s">
        <v>59</v>
      </c>
      <c r="G129" s="73"/>
      <c r="H129" s="71"/>
      <c r="I129" s="99" t="s">
        <v>38</v>
      </c>
      <c r="J129" s="110"/>
      <c r="K129" s="106">
        <f>+K128/K125*100</f>
        <v>90.74992910889435</v>
      </c>
      <c r="L129" s="106">
        <f>+L128/L125*100</f>
        <v>58.67811546240941</v>
      </c>
      <c r="M129" s="106"/>
      <c r="N129" s="106">
        <f>+N128/N125*100</f>
        <v>83.83943190083633</v>
      </c>
      <c r="O129" s="106">
        <f>+O128/O125*100</f>
        <v>76.6644409143949</v>
      </c>
      <c r="P129" s="107"/>
      <c r="Q129" s="107"/>
      <c r="R129" s="107"/>
      <c r="S129" s="107"/>
      <c r="T129" s="106">
        <f>+T128/T125*100</f>
        <v>76.6644409143949</v>
      </c>
      <c r="U129" s="108"/>
      <c r="V129" s="109"/>
      <c r="W129" s="10"/>
    </row>
    <row r="130" spans="1:23" ht="27.75">
      <c r="A130" s="18"/>
      <c r="B130" s="73">
        <v>2</v>
      </c>
      <c r="C130" s="73">
        <v>2</v>
      </c>
      <c r="D130" s="112" t="s">
        <v>50</v>
      </c>
      <c r="E130" s="73">
        <v>101</v>
      </c>
      <c r="F130" s="73" t="s">
        <v>59</v>
      </c>
      <c r="G130" s="73"/>
      <c r="H130" s="71"/>
      <c r="I130" s="99" t="s">
        <v>39</v>
      </c>
      <c r="J130" s="110"/>
      <c r="K130" s="106">
        <f>+K128/K126*100</f>
        <v>98.4913605253388</v>
      </c>
      <c r="L130" s="106">
        <f>+L128/L126*100</f>
        <v>67.69874216858614</v>
      </c>
      <c r="M130" s="106"/>
      <c r="N130" s="106">
        <f>+N128/N126*100</f>
        <v>59.157482580130505</v>
      </c>
      <c r="O130" s="106">
        <f>+O128/O126*100</f>
        <v>74.61357203849894</v>
      </c>
      <c r="P130" s="107"/>
      <c r="Q130" s="107"/>
      <c r="R130" s="107"/>
      <c r="S130" s="107"/>
      <c r="T130" s="106">
        <f>+T128/T126*100</f>
        <v>74.61357203849894</v>
      </c>
      <c r="U130" s="108"/>
      <c r="V130" s="109"/>
      <c r="W130" s="10"/>
    </row>
    <row r="131" spans="1:23" ht="55.5">
      <c r="A131" s="18"/>
      <c r="B131" s="73">
        <v>2</v>
      </c>
      <c r="C131" s="73">
        <v>2</v>
      </c>
      <c r="D131" s="112" t="s">
        <v>50</v>
      </c>
      <c r="E131" s="73">
        <v>101</v>
      </c>
      <c r="F131" s="73" t="s">
        <v>59</v>
      </c>
      <c r="G131" s="73" t="s">
        <v>46</v>
      </c>
      <c r="H131" s="71"/>
      <c r="I131" s="113" t="s">
        <v>47</v>
      </c>
      <c r="J131" s="110"/>
      <c r="K131" s="106"/>
      <c r="L131" s="106"/>
      <c r="M131" s="106"/>
      <c r="N131" s="106"/>
      <c r="O131" s="106"/>
      <c r="P131" s="107"/>
      <c r="Q131" s="107"/>
      <c r="R131" s="107"/>
      <c r="S131" s="107"/>
      <c r="T131" s="106"/>
      <c r="U131" s="108"/>
      <c r="V131" s="109"/>
      <c r="W131" s="10"/>
    </row>
    <row r="132" spans="1:23" ht="27.75">
      <c r="A132" s="18"/>
      <c r="B132" s="73">
        <v>2</v>
      </c>
      <c r="C132" s="73">
        <v>2</v>
      </c>
      <c r="D132" s="112" t="s">
        <v>50</v>
      </c>
      <c r="E132" s="73">
        <v>101</v>
      </c>
      <c r="F132" s="73" t="s">
        <v>59</v>
      </c>
      <c r="G132" s="73" t="s">
        <v>46</v>
      </c>
      <c r="H132" s="71"/>
      <c r="I132" s="99" t="s">
        <v>34</v>
      </c>
      <c r="J132" s="110"/>
      <c r="K132" s="115">
        <f>+K125</f>
        <v>81233745</v>
      </c>
      <c r="L132" s="115">
        <f>+L125</f>
        <v>86700356</v>
      </c>
      <c r="M132" s="115"/>
      <c r="N132" s="115">
        <f aca="true" t="shared" si="24" ref="N132:O137">+N125</f>
        <v>57868207</v>
      </c>
      <c r="O132" s="115">
        <f t="shared" si="24"/>
        <v>225802308</v>
      </c>
      <c r="P132" s="116"/>
      <c r="Q132" s="116"/>
      <c r="R132" s="116"/>
      <c r="S132" s="116"/>
      <c r="T132" s="115">
        <f aca="true" t="shared" si="25" ref="T132:T137">+T125</f>
        <v>225802308</v>
      </c>
      <c r="U132" s="108">
        <f>+O132/T132*100</f>
        <v>100</v>
      </c>
      <c r="V132" s="109"/>
      <c r="W132" s="10"/>
    </row>
    <row r="133" spans="1:23" ht="27.75">
      <c r="A133" s="18"/>
      <c r="B133" s="73">
        <v>2</v>
      </c>
      <c r="C133" s="73">
        <v>2</v>
      </c>
      <c r="D133" s="112" t="s">
        <v>50</v>
      </c>
      <c r="E133" s="73">
        <v>101</v>
      </c>
      <c r="F133" s="73" t="s">
        <v>59</v>
      </c>
      <c r="G133" s="73" t="s">
        <v>46</v>
      </c>
      <c r="H133" s="71"/>
      <c r="I133" s="99" t="s">
        <v>35</v>
      </c>
      <c r="J133" s="110"/>
      <c r="K133" s="115">
        <f aca="true" t="shared" si="26" ref="K133:L137">+K126</f>
        <v>74848764</v>
      </c>
      <c r="L133" s="115">
        <f t="shared" si="26"/>
        <v>75147829</v>
      </c>
      <c r="M133" s="115"/>
      <c r="N133" s="115">
        <f t="shared" si="24"/>
        <v>82012239</v>
      </c>
      <c r="O133" s="115">
        <f t="shared" si="24"/>
        <v>232008832</v>
      </c>
      <c r="P133" s="116"/>
      <c r="Q133" s="116"/>
      <c r="R133" s="116"/>
      <c r="S133" s="116"/>
      <c r="T133" s="115">
        <f t="shared" si="25"/>
        <v>232008832</v>
      </c>
      <c r="U133" s="108">
        <f>+O133/T133*100</f>
        <v>100</v>
      </c>
      <c r="V133" s="109"/>
      <c r="W133" s="10"/>
    </row>
    <row r="134" spans="1:23" ht="27.75">
      <c r="A134" s="18"/>
      <c r="B134" s="73">
        <v>2</v>
      </c>
      <c r="C134" s="73">
        <v>2</v>
      </c>
      <c r="D134" s="112" t="s">
        <v>50</v>
      </c>
      <c r="E134" s="73">
        <v>101</v>
      </c>
      <c r="F134" s="73" t="s">
        <v>59</v>
      </c>
      <c r="G134" s="73" t="s">
        <v>46</v>
      </c>
      <c r="H134" s="71"/>
      <c r="I134" s="99" t="s">
        <v>36</v>
      </c>
      <c r="J134" s="110"/>
      <c r="K134" s="115">
        <f t="shared" si="26"/>
        <v>73719566</v>
      </c>
      <c r="L134" s="115">
        <f t="shared" si="26"/>
        <v>50874135</v>
      </c>
      <c r="M134" s="115"/>
      <c r="N134" s="115">
        <f t="shared" si="24"/>
        <v>48516376</v>
      </c>
      <c r="O134" s="115">
        <f t="shared" si="24"/>
        <v>173110077</v>
      </c>
      <c r="P134" s="116"/>
      <c r="Q134" s="116"/>
      <c r="R134" s="116"/>
      <c r="S134" s="116"/>
      <c r="T134" s="115">
        <f t="shared" si="25"/>
        <v>173110077</v>
      </c>
      <c r="U134" s="108">
        <f>+O134/T134*100</f>
        <v>100</v>
      </c>
      <c r="V134" s="109"/>
      <c r="W134" s="10"/>
    </row>
    <row r="135" spans="1:23" ht="27.75">
      <c r="A135" s="18"/>
      <c r="B135" s="73">
        <v>2</v>
      </c>
      <c r="C135" s="73">
        <v>2</v>
      </c>
      <c r="D135" s="112" t="s">
        <v>50</v>
      </c>
      <c r="E135" s="73">
        <v>101</v>
      </c>
      <c r="F135" s="73" t="s">
        <v>59</v>
      </c>
      <c r="G135" s="73" t="s">
        <v>46</v>
      </c>
      <c r="H135" s="71"/>
      <c r="I135" s="99" t="s">
        <v>37</v>
      </c>
      <c r="J135" s="110"/>
      <c r="K135" s="115">
        <f t="shared" si="26"/>
        <v>73719566</v>
      </c>
      <c r="L135" s="115">
        <f t="shared" si="26"/>
        <v>50874135</v>
      </c>
      <c r="M135" s="115"/>
      <c r="N135" s="115">
        <f t="shared" si="24"/>
        <v>48516376</v>
      </c>
      <c r="O135" s="115">
        <f t="shared" si="24"/>
        <v>173110077</v>
      </c>
      <c r="P135" s="116"/>
      <c r="Q135" s="116"/>
      <c r="R135" s="116"/>
      <c r="S135" s="116"/>
      <c r="T135" s="115">
        <f t="shared" si="25"/>
        <v>173110077</v>
      </c>
      <c r="U135" s="108">
        <f>+O135/T135*100</f>
        <v>100</v>
      </c>
      <c r="V135" s="109"/>
      <c r="W135" s="10"/>
    </row>
    <row r="136" spans="1:23" ht="27.75">
      <c r="A136" s="18"/>
      <c r="B136" s="73">
        <v>2</v>
      </c>
      <c r="C136" s="73">
        <v>2</v>
      </c>
      <c r="D136" s="112" t="s">
        <v>50</v>
      </c>
      <c r="E136" s="73">
        <v>101</v>
      </c>
      <c r="F136" s="73" t="s">
        <v>59</v>
      </c>
      <c r="G136" s="73" t="s">
        <v>46</v>
      </c>
      <c r="H136" s="71"/>
      <c r="I136" s="99" t="s">
        <v>38</v>
      </c>
      <c r="J136" s="110"/>
      <c r="K136" s="106">
        <f t="shared" si="26"/>
        <v>90.74992910889435</v>
      </c>
      <c r="L136" s="106">
        <f t="shared" si="26"/>
        <v>58.67811546240941</v>
      </c>
      <c r="M136" s="106"/>
      <c r="N136" s="106">
        <f t="shared" si="24"/>
        <v>83.83943190083633</v>
      </c>
      <c r="O136" s="106">
        <f t="shared" si="24"/>
        <v>76.6644409143949</v>
      </c>
      <c r="P136" s="107"/>
      <c r="Q136" s="107"/>
      <c r="R136" s="107"/>
      <c r="S136" s="107"/>
      <c r="T136" s="106">
        <f t="shared" si="25"/>
        <v>76.6644409143949</v>
      </c>
      <c r="U136" s="108"/>
      <c r="V136" s="109"/>
      <c r="W136" s="10"/>
    </row>
    <row r="137" spans="1:23" ht="27.75">
      <c r="A137" s="18"/>
      <c r="B137" s="73">
        <v>2</v>
      </c>
      <c r="C137" s="73">
        <v>2</v>
      </c>
      <c r="D137" s="112" t="s">
        <v>50</v>
      </c>
      <c r="E137" s="73">
        <v>101</v>
      </c>
      <c r="F137" s="73" t="s">
        <v>59</v>
      </c>
      <c r="G137" s="73" t="s">
        <v>46</v>
      </c>
      <c r="H137" s="71"/>
      <c r="I137" s="99" t="s">
        <v>39</v>
      </c>
      <c r="J137" s="110"/>
      <c r="K137" s="106">
        <f t="shared" si="26"/>
        <v>98.4913605253388</v>
      </c>
      <c r="L137" s="106">
        <f t="shared" si="26"/>
        <v>67.69874216858614</v>
      </c>
      <c r="M137" s="107"/>
      <c r="N137" s="106">
        <f t="shared" si="24"/>
        <v>59.157482580130505</v>
      </c>
      <c r="O137" s="106">
        <f t="shared" si="24"/>
        <v>74.61357203849894</v>
      </c>
      <c r="P137" s="107"/>
      <c r="Q137" s="107"/>
      <c r="R137" s="107"/>
      <c r="S137" s="107"/>
      <c r="T137" s="106">
        <f t="shared" si="25"/>
        <v>74.61357203849894</v>
      </c>
      <c r="U137" s="108"/>
      <c r="V137" s="109"/>
      <c r="W137" s="10"/>
    </row>
    <row r="138" spans="1:23" ht="83.25">
      <c r="A138" s="18"/>
      <c r="B138" s="73">
        <v>2</v>
      </c>
      <c r="C138" s="73">
        <v>2</v>
      </c>
      <c r="D138" s="112" t="s">
        <v>50</v>
      </c>
      <c r="E138" s="73">
        <v>101</v>
      </c>
      <c r="F138" s="73" t="s">
        <v>61</v>
      </c>
      <c r="G138" s="73"/>
      <c r="H138" s="71"/>
      <c r="I138" s="113" t="s">
        <v>70</v>
      </c>
      <c r="J138" s="110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8"/>
      <c r="V138" s="109"/>
      <c r="W138" s="10"/>
    </row>
    <row r="139" spans="1:23" ht="3" customHeight="1">
      <c r="A139" s="18"/>
      <c r="B139" s="73"/>
      <c r="C139" s="73"/>
      <c r="D139" s="74"/>
      <c r="E139" s="75"/>
      <c r="F139" s="73"/>
      <c r="G139" s="73"/>
      <c r="H139" s="71"/>
      <c r="I139" s="99"/>
      <c r="J139" s="110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8"/>
      <c r="V139" s="109"/>
      <c r="W139" s="10"/>
    </row>
    <row r="140" spans="1:23" ht="27.75">
      <c r="A140" s="18"/>
      <c r="B140" s="73">
        <v>2</v>
      </c>
      <c r="C140" s="73">
        <v>2</v>
      </c>
      <c r="D140" s="112" t="s">
        <v>50</v>
      </c>
      <c r="E140" s="73">
        <v>101</v>
      </c>
      <c r="F140" s="73" t="s">
        <v>61</v>
      </c>
      <c r="G140" s="73"/>
      <c r="H140" s="71"/>
      <c r="I140" s="99" t="s">
        <v>34</v>
      </c>
      <c r="J140" s="110"/>
      <c r="K140" s="107"/>
      <c r="L140" s="107"/>
      <c r="M140" s="107"/>
      <c r="N140" s="107">
        <v>340000</v>
      </c>
      <c r="O140" s="111">
        <f>SUM(K140:N140)</f>
        <v>340000</v>
      </c>
      <c r="P140" s="107"/>
      <c r="Q140" s="107"/>
      <c r="R140" s="107"/>
      <c r="S140" s="107"/>
      <c r="T140" s="111">
        <f>+O140+S140</f>
        <v>340000</v>
      </c>
      <c r="U140" s="108">
        <f>+O140/T140*100</f>
        <v>100</v>
      </c>
      <c r="V140" s="109"/>
      <c r="W140" s="10"/>
    </row>
    <row r="141" spans="1:23" ht="27.75">
      <c r="A141" s="18"/>
      <c r="B141" s="73">
        <v>2</v>
      </c>
      <c r="C141" s="73">
        <v>2</v>
      </c>
      <c r="D141" s="112" t="s">
        <v>50</v>
      </c>
      <c r="E141" s="73">
        <v>101</v>
      </c>
      <c r="F141" s="73" t="s">
        <v>61</v>
      </c>
      <c r="G141" s="73"/>
      <c r="H141" s="71"/>
      <c r="I141" s="99" t="s">
        <v>35</v>
      </c>
      <c r="J141" s="110"/>
      <c r="K141" s="107"/>
      <c r="L141" s="107"/>
      <c r="M141" s="107"/>
      <c r="N141" s="111">
        <v>340000</v>
      </c>
      <c r="O141" s="111">
        <f>SUM(K141:N141)</f>
        <v>340000</v>
      </c>
      <c r="P141" s="111"/>
      <c r="Q141" s="111"/>
      <c r="R141" s="111"/>
      <c r="S141" s="111"/>
      <c r="T141" s="111">
        <f>+O141+S141</f>
        <v>340000</v>
      </c>
      <c r="U141" s="108">
        <f>+O141/T141*100</f>
        <v>100</v>
      </c>
      <c r="V141" s="109"/>
      <c r="W141" s="10"/>
    </row>
    <row r="142" spans="1:23" ht="27.75">
      <c r="A142" s="18"/>
      <c r="B142" s="73">
        <v>2</v>
      </c>
      <c r="C142" s="73">
        <v>2</v>
      </c>
      <c r="D142" s="112" t="s">
        <v>50</v>
      </c>
      <c r="E142" s="73">
        <v>101</v>
      </c>
      <c r="F142" s="73" t="s">
        <v>61</v>
      </c>
      <c r="G142" s="73"/>
      <c r="H142" s="71"/>
      <c r="I142" s="99" t="s">
        <v>36</v>
      </c>
      <c r="J142" s="110"/>
      <c r="K142" s="107"/>
      <c r="L142" s="107"/>
      <c r="M142" s="107"/>
      <c r="N142" s="111">
        <v>122892</v>
      </c>
      <c r="O142" s="111">
        <f>SUM(K142:N142)</f>
        <v>122892</v>
      </c>
      <c r="P142" s="111"/>
      <c r="Q142" s="111"/>
      <c r="R142" s="111"/>
      <c r="S142" s="111"/>
      <c r="T142" s="111">
        <f>+O142+S142</f>
        <v>122892</v>
      </c>
      <c r="U142" s="108">
        <f>+O142/T142*100</f>
        <v>100</v>
      </c>
      <c r="V142" s="109"/>
      <c r="W142" s="10"/>
    </row>
    <row r="143" spans="1:23" ht="27.75">
      <c r="A143" s="18"/>
      <c r="B143" s="73">
        <v>2</v>
      </c>
      <c r="C143" s="73">
        <v>2</v>
      </c>
      <c r="D143" s="112" t="s">
        <v>50</v>
      </c>
      <c r="E143" s="73">
        <v>101</v>
      </c>
      <c r="F143" s="73" t="s">
        <v>61</v>
      </c>
      <c r="G143" s="73"/>
      <c r="H143" s="71"/>
      <c r="I143" s="99" t="s">
        <v>37</v>
      </c>
      <c r="J143" s="110"/>
      <c r="K143" s="107"/>
      <c r="L143" s="107"/>
      <c r="M143" s="107"/>
      <c r="N143" s="111">
        <v>122892</v>
      </c>
      <c r="O143" s="111">
        <f>SUM(K143:N143)</f>
        <v>122892</v>
      </c>
      <c r="P143" s="111"/>
      <c r="Q143" s="111"/>
      <c r="R143" s="111"/>
      <c r="S143" s="111"/>
      <c r="T143" s="111">
        <f>+O143+S143</f>
        <v>122892</v>
      </c>
      <c r="U143" s="108">
        <f>+O143/T143*100</f>
        <v>100</v>
      </c>
      <c r="V143" s="109"/>
      <c r="W143" s="10"/>
    </row>
    <row r="144" spans="1:23" ht="27.75">
      <c r="A144" s="18"/>
      <c r="B144" s="73">
        <v>2</v>
      </c>
      <c r="C144" s="73">
        <v>2</v>
      </c>
      <c r="D144" s="112" t="s">
        <v>50</v>
      </c>
      <c r="E144" s="73">
        <v>101</v>
      </c>
      <c r="F144" s="73" t="s">
        <v>61</v>
      </c>
      <c r="G144" s="73"/>
      <c r="H144" s="71"/>
      <c r="I144" s="99" t="s">
        <v>38</v>
      </c>
      <c r="J144" s="110"/>
      <c r="K144" s="107"/>
      <c r="L144" s="107"/>
      <c r="M144" s="107"/>
      <c r="N144" s="106">
        <f>+N143/N140*100</f>
        <v>36.14470588235294</v>
      </c>
      <c r="O144" s="106">
        <f>+O143/O140*100</f>
        <v>36.14470588235294</v>
      </c>
      <c r="P144" s="107"/>
      <c r="Q144" s="107"/>
      <c r="R144" s="107"/>
      <c r="S144" s="107"/>
      <c r="T144" s="106">
        <f>+T143/T140*100</f>
        <v>36.14470588235294</v>
      </c>
      <c r="U144" s="108"/>
      <c r="V144" s="109"/>
      <c r="W144" s="10"/>
    </row>
    <row r="145" spans="1:23" ht="27.75">
      <c r="A145" s="18"/>
      <c r="B145" s="73">
        <v>2</v>
      </c>
      <c r="C145" s="73">
        <v>2</v>
      </c>
      <c r="D145" s="112" t="s">
        <v>50</v>
      </c>
      <c r="E145" s="73">
        <v>101</v>
      </c>
      <c r="F145" s="73" t="s">
        <v>61</v>
      </c>
      <c r="G145" s="73"/>
      <c r="H145" s="71"/>
      <c r="I145" s="99" t="s">
        <v>39</v>
      </c>
      <c r="J145" s="110"/>
      <c r="K145" s="107"/>
      <c r="L145" s="107"/>
      <c r="M145" s="107"/>
      <c r="N145" s="106">
        <f>+N143/N141*100</f>
        <v>36.14470588235294</v>
      </c>
      <c r="O145" s="106">
        <f>+O143/O141*100</f>
        <v>36.14470588235294</v>
      </c>
      <c r="P145" s="107"/>
      <c r="Q145" s="107"/>
      <c r="R145" s="107"/>
      <c r="S145" s="107"/>
      <c r="T145" s="106">
        <f>+T143/T141*100</f>
        <v>36.14470588235294</v>
      </c>
      <c r="U145" s="108"/>
      <c r="V145" s="109"/>
      <c r="W145" s="10"/>
    </row>
    <row r="146" spans="1:23" ht="55.5">
      <c r="A146" s="18"/>
      <c r="B146" s="73">
        <v>2</v>
      </c>
      <c r="C146" s="73">
        <v>2</v>
      </c>
      <c r="D146" s="112" t="s">
        <v>50</v>
      </c>
      <c r="E146" s="73">
        <v>101</v>
      </c>
      <c r="F146" s="73" t="s">
        <v>61</v>
      </c>
      <c r="G146" s="73" t="s">
        <v>46</v>
      </c>
      <c r="H146" s="71"/>
      <c r="I146" s="113" t="s">
        <v>47</v>
      </c>
      <c r="J146" s="110"/>
      <c r="K146" s="107"/>
      <c r="L146" s="107"/>
      <c r="M146" s="107"/>
      <c r="N146" s="106"/>
      <c r="O146" s="106"/>
      <c r="P146" s="107"/>
      <c r="Q146" s="107"/>
      <c r="R146" s="107"/>
      <c r="S146" s="107"/>
      <c r="T146" s="106"/>
      <c r="U146" s="108"/>
      <c r="V146" s="109"/>
      <c r="W146" s="10"/>
    </row>
    <row r="147" spans="1:23" ht="27.75">
      <c r="A147" s="18"/>
      <c r="B147" s="73">
        <v>2</v>
      </c>
      <c r="C147" s="73">
        <v>2</v>
      </c>
      <c r="D147" s="112" t="s">
        <v>50</v>
      </c>
      <c r="E147" s="73">
        <v>101</v>
      </c>
      <c r="F147" s="73" t="s">
        <v>61</v>
      </c>
      <c r="G147" s="73" t="s">
        <v>46</v>
      </c>
      <c r="H147" s="71"/>
      <c r="I147" s="99" t="s">
        <v>34</v>
      </c>
      <c r="J147" s="110"/>
      <c r="K147" s="107"/>
      <c r="L147" s="107"/>
      <c r="M147" s="107"/>
      <c r="N147" s="115">
        <f>+N140</f>
        <v>340000</v>
      </c>
      <c r="O147" s="115">
        <f>+O140</f>
        <v>340000</v>
      </c>
      <c r="P147" s="107"/>
      <c r="Q147" s="107"/>
      <c r="R147" s="107"/>
      <c r="S147" s="107"/>
      <c r="T147" s="115">
        <f aca="true" t="shared" si="27" ref="T147:T152">+T140</f>
        <v>340000</v>
      </c>
      <c r="U147" s="108">
        <f>+O147/T147*100</f>
        <v>100</v>
      </c>
      <c r="V147" s="109"/>
      <c r="W147" s="10"/>
    </row>
    <row r="148" spans="1:23" ht="27.75">
      <c r="A148" s="18"/>
      <c r="B148" s="73">
        <v>2</v>
      </c>
      <c r="C148" s="73">
        <v>2</v>
      </c>
      <c r="D148" s="112" t="s">
        <v>50</v>
      </c>
      <c r="E148" s="73">
        <v>101</v>
      </c>
      <c r="F148" s="73" t="s">
        <v>61</v>
      </c>
      <c r="G148" s="73" t="s">
        <v>46</v>
      </c>
      <c r="H148" s="71"/>
      <c r="I148" s="99" t="s">
        <v>35</v>
      </c>
      <c r="J148" s="110"/>
      <c r="K148" s="107"/>
      <c r="L148" s="107"/>
      <c r="M148" s="107"/>
      <c r="N148" s="115">
        <f aca="true" t="shared" si="28" ref="N148:O152">+N141</f>
        <v>340000</v>
      </c>
      <c r="O148" s="115">
        <f t="shared" si="28"/>
        <v>340000</v>
      </c>
      <c r="P148" s="107"/>
      <c r="Q148" s="107"/>
      <c r="R148" s="107"/>
      <c r="S148" s="107"/>
      <c r="T148" s="115">
        <f t="shared" si="27"/>
        <v>340000</v>
      </c>
      <c r="U148" s="108">
        <f>+O148/T148*100</f>
        <v>100</v>
      </c>
      <c r="V148" s="109"/>
      <c r="W148" s="10"/>
    </row>
    <row r="149" spans="1:23" ht="27.75">
      <c r="A149" s="18"/>
      <c r="B149" s="73">
        <v>2</v>
      </c>
      <c r="C149" s="73">
        <v>2</v>
      </c>
      <c r="D149" s="112" t="s">
        <v>50</v>
      </c>
      <c r="E149" s="73">
        <v>101</v>
      </c>
      <c r="F149" s="73" t="s">
        <v>61</v>
      </c>
      <c r="G149" s="73" t="s">
        <v>46</v>
      </c>
      <c r="H149" s="71"/>
      <c r="I149" s="99" t="s">
        <v>36</v>
      </c>
      <c r="J149" s="110"/>
      <c r="K149" s="107"/>
      <c r="L149" s="107"/>
      <c r="M149" s="107"/>
      <c r="N149" s="115">
        <f t="shared" si="28"/>
        <v>122892</v>
      </c>
      <c r="O149" s="115">
        <f t="shared" si="28"/>
        <v>122892</v>
      </c>
      <c r="P149" s="107"/>
      <c r="Q149" s="107"/>
      <c r="R149" s="107"/>
      <c r="S149" s="107"/>
      <c r="T149" s="115">
        <f t="shared" si="27"/>
        <v>122892</v>
      </c>
      <c r="U149" s="108">
        <f>+O149/T149*100</f>
        <v>100</v>
      </c>
      <c r="V149" s="109"/>
      <c r="W149" s="10"/>
    </row>
    <row r="150" spans="1:23" ht="27.75">
      <c r="A150" s="18"/>
      <c r="B150" s="73">
        <v>2</v>
      </c>
      <c r="C150" s="73">
        <v>2</v>
      </c>
      <c r="D150" s="112" t="s">
        <v>50</v>
      </c>
      <c r="E150" s="73">
        <v>101</v>
      </c>
      <c r="F150" s="73" t="s">
        <v>61</v>
      </c>
      <c r="G150" s="73" t="s">
        <v>46</v>
      </c>
      <c r="H150" s="71"/>
      <c r="I150" s="99" t="s">
        <v>37</v>
      </c>
      <c r="J150" s="110"/>
      <c r="K150" s="107"/>
      <c r="L150" s="107"/>
      <c r="M150" s="107"/>
      <c r="N150" s="115">
        <f t="shared" si="28"/>
        <v>122892</v>
      </c>
      <c r="O150" s="115">
        <f t="shared" si="28"/>
        <v>122892</v>
      </c>
      <c r="P150" s="107"/>
      <c r="Q150" s="107"/>
      <c r="R150" s="107"/>
      <c r="S150" s="107"/>
      <c r="T150" s="115">
        <f t="shared" si="27"/>
        <v>122892</v>
      </c>
      <c r="U150" s="108">
        <f>+O150/T150*100</f>
        <v>100</v>
      </c>
      <c r="V150" s="109"/>
      <c r="W150" s="10"/>
    </row>
    <row r="151" spans="1:23" ht="27.75">
      <c r="A151" s="18"/>
      <c r="B151" s="73">
        <v>2</v>
      </c>
      <c r="C151" s="73">
        <v>2</v>
      </c>
      <c r="D151" s="112" t="s">
        <v>50</v>
      </c>
      <c r="E151" s="73">
        <v>101</v>
      </c>
      <c r="F151" s="73" t="s">
        <v>61</v>
      </c>
      <c r="G151" s="73" t="s">
        <v>46</v>
      </c>
      <c r="H151" s="71"/>
      <c r="I151" s="99" t="s">
        <v>38</v>
      </c>
      <c r="J151" s="110"/>
      <c r="K151" s="107"/>
      <c r="L151" s="107"/>
      <c r="M151" s="107"/>
      <c r="N151" s="106">
        <f t="shared" si="28"/>
        <v>36.14470588235294</v>
      </c>
      <c r="O151" s="106">
        <f t="shared" si="28"/>
        <v>36.14470588235294</v>
      </c>
      <c r="P151" s="107"/>
      <c r="Q151" s="107"/>
      <c r="R151" s="107"/>
      <c r="S151" s="107"/>
      <c r="T151" s="106">
        <f t="shared" si="27"/>
        <v>36.14470588235294</v>
      </c>
      <c r="U151" s="108"/>
      <c r="V151" s="109"/>
      <c r="W151" s="10"/>
    </row>
    <row r="152" spans="1:23" ht="27.75">
      <c r="A152" s="18"/>
      <c r="B152" s="73">
        <v>2</v>
      </c>
      <c r="C152" s="73">
        <v>2</v>
      </c>
      <c r="D152" s="112" t="s">
        <v>50</v>
      </c>
      <c r="E152" s="73">
        <v>101</v>
      </c>
      <c r="F152" s="73" t="s">
        <v>61</v>
      </c>
      <c r="G152" s="73" t="s">
        <v>46</v>
      </c>
      <c r="H152" s="71"/>
      <c r="I152" s="99" t="s">
        <v>39</v>
      </c>
      <c r="J152" s="110"/>
      <c r="K152" s="107"/>
      <c r="L152" s="107"/>
      <c r="M152" s="107"/>
      <c r="N152" s="106">
        <f t="shared" si="28"/>
        <v>36.14470588235294</v>
      </c>
      <c r="O152" s="106">
        <f t="shared" si="28"/>
        <v>36.14470588235294</v>
      </c>
      <c r="P152" s="107"/>
      <c r="Q152" s="107"/>
      <c r="R152" s="107"/>
      <c r="S152" s="107"/>
      <c r="T152" s="106">
        <f t="shared" si="27"/>
        <v>36.14470588235294</v>
      </c>
      <c r="U152" s="108"/>
      <c r="V152" s="109"/>
      <c r="W152" s="10"/>
    </row>
    <row r="153" spans="1:23" ht="55.5">
      <c r="A153" s="18"/>
      <c r="B153" s="73">
        <v>2</v>
      </c>
      <c r="C153" s="73">
        <v>2</v>
      </c>
      <c r="D153" s="112" t="s">
        <v>50</v>
      </c>
      <c r="E153" s="75">
        <v>102</v>
      </c>
      <c r="F153" s="73"/>
      <c r="G153" s="73"/>
      <c r="H153" s="71"/>
      <c r="I153" s="113" t="s">
        <v>62</v>
      </c>
      <c r="J153" s="110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8"/>
      <c r="V153" s="109"/>
      <c r="W153" s="10"/>
    </row>
    <row r="154" spans="1:23" ht="27.75">
      <c r="A154" s="18"/>
      <c r="B154" s="73">
        <v>2</v>
      </c>
      <c r="C154" s="73">
        <v>2</v>
      </c>
      <c r="D154" s="112" t="s">
        <v>50</v>
      </c>
      <c r="E154" s="75">
        <v>102</v>
      </c>
      <c r="F154" s="73"/>
      <c r="G154" s="73"/>
      <c r="H154" s="71"/>
      <c r="I154" s="99" t="s">
        <v>34</v>
      </c>
      <c r="J154" s="110"/>
      <c r="K154" s="111">
        <f aca="true" t="shared" si="29" ref="K154:L157">+K161+K175</f>
        <v>397475226</v>
      </c>
      <c r="L154" s="111">
        <f t="shared" si="29"/>
        <v>401678318</v>
      </c>
      <c r="M154" s="111"/>
      <c r="N154" s="111">
        <f aca="true" t="shared" si="30" ref="N154:O157">+N161+N175</f>
        <v>397457328</v>
      </c>
      <c r="O154" s="111">
        <f t="shared" si="30"/>
        <v>1196610872</v>
      </c>
      <c r="P154" s="111"/>
      <c r="Q154" s="111"/>
      <c r="R154" s="111"/>
      <c r="S154" s="111"/>
      <c r="T154" s="111">
        <f>+T161+T175</f>
        <v>1196610872</v>
      </c>
      <c r="U154" s="108">
        <f>+O154/T154*100</f>
        <v>100</v>
      </c>
      <c r="V154" s="109"/>
      <c r="W154" s="10"/>
    </row>
    <row r="155" spans="1:23" ht="27.75">
      <c r="A155" s="18"/>
      <c r="B155" s="73">
        <v>2</v>
      </c>
      <c r="C155" s="73">
        <v>2</v>
      </c>
      <c r="D155" s="112" t="s">
        <v>50</v>
      </c>
      <c r="E155" s="75">
        <v>102</v>
      </c>
      <c r="F155" s="73"/>
      <c r="G155" s="73"/>
      <c r="H155" s="71"/>
      <c r="I155" s="99" t="s">
        <v>35</v>
      </c>
      <c r="J155" s="110"/>
      <c r="K155" s="111">
        <f t="shared" si="29"/>
        <v>369422367</v>
      </c>
      <c r="L155" s="111">
        <f t="shared" si="29"/>
        <v>363344463</v>
      </c>
      <c r="M155" s="111"/>
      <c r="N155" s="111">
        <f t="shared" si="30"/>
        <v>559184213</v>
      </c>
      <c r="O155" s="111">
        <f t="shared" si="30"/>
        <v>1291951043</v>
      </c>
      <c r="P155" s="111"/>
      <c r="Q155" s="111"/>
      <c r="R155" s="111"/>
      <c r="S155" s="111"/>
      <c r="T155" s="111">
        <f>+T162+T176</f>
        <v>1291951043</v>
      </c>
      <c r="U155" s="108">
        <f>+O155/T155*100</f>
        <v>100</v>
      </c>
      <c r="V155" s="109"/>
      <c r="W155" s="10"/>
    </row>
    <row r="156" spans="1:23" ht="27.75">
      <c r="A156" s="18"/>
      <c r="B156" s="73">
        <v>2</v>
      </c>
      <c r="C156" s="73">
        <v>2</v>
      </c>
      <c r="D156" s="112" t="s">
        <v>50</v>
      </c>
      <c r="E156" s="75">
        <v>102</v>
      </c>
      <c r="F156" s="73"/>
      <c r="G156" s="73"/>
      <c r="H156" s="71"/>
      <c r="I156" s="99" t="s">
        <v>36</v>
      </c>
      <c r="J156" s="110"/>
      <c r="K156" s="111">
        <f t="shared" si="29"/>
        <v>361887700</v>
      </c>
      <c r="L156" s="111">
        <f t="shared" si="29"/>
        <v>304877119</v>
      </c>
      <c r="M156" s="111">
        <f>+M163+M177</f>
        <v>0</v>
      </c>
      <c r="N156" s="111">
        <f t="shared" si="30"/>
        <v>345490264</v>
      </c>
      <c r="O156" s="111">
        <f t="shared" si="30"/>
        <v>1012255083</v>
      </c>
      <c r="P156" s="111"/>
      <c r="Q156" s="111"/>
      <c r="R156" s="111"/>
      <c r="S156" s="111"/>
      <c r="T156" s="111">
        <f>+T163+T177</f>
        <v>1012255083</v>
      </c>
      <c r="U156" s="108">
        <f>+O156/T156*100</f>
        <v>100</v>
      </c>
      <c r="V156" s="109"/>
      <c r="W156" s="10"/>
    </row>
    <row r="157" spans="1:23" ht="27.75">
      <c r="A157" s="18"/>
      <c r="B157" s="73">
        <v>2</v>
      </c>
      <c r="C157" s="73">
        <v>2</v>
      </c>
      <c r="D157" s="112" t="s">
        <v>50</v>
      </c>
      <c r="E157" s="75">
        <v>102</v>
      </c>
      <c r="F157" s="73"/>
      <c r="G157" s="73"/>
      <c r="H157" s="71"/>
      <c r="I157" s="99" t="s">
        <v>37</v>
      </c>
      <c r="J157" s="110"/>
      <c r="K157" s="111">
        <f t="shared" si="29"/>
        <v>360269313</v>
      </c>
      <c r="L157" s="111">
        <f t="shared" si="29"/>
        <v>286863673</v>
      </c>
      <c r="M157" s="111"/>
      <c r="N157" s="111">
        <f t="shared" si="30"/>
        <v>345490152</v>
      </c>
      <c r="O157" s="111">
        <f t="shared" si="30"/>
        <v>992623138</v>
      </c>
      <c r="P157" s="111"/>
      <c r="Q157" s="111"/>
      <c r="R157" s="111"/>
      <c r="S157" s="111"/>
      <c r="T157" s="111">
        <f>+T164+T178</f>
        <v>992623138</v>
      </c>
      <c r="U157" s="108">
        <f>+O157/T157*100</f>
        <v>100</v>
      </c>
      <c r="V157" s="109"/>
      <c r="W157" s="10"/>
    </row>
    <row r="158" spans="1:23" ht="27.75">
      <c r="A158" s="18"/>
      <c r="B158" s="73">
        <v>2</v>
      </c>
      <c r="C158" s="73">
        <v>2</v>
      </c>
      <c r="D158" s="112" t="s">
        <v>50</v>
      </c>
      <c r="E158" s="75">
        <v>102</v>
      </c>
      <c r="F158" s="73"/>
      <c r="G158" s="73"/>
      <c r="H158" s="71"/>
      <c r="I158" s="99" t="s">
        <v>38</v>
      </c>
      <c r="J158" s="110"/>
      <c r="K158" s="106">
        <f>+K157/K154*100</f>
        <v>90.63943849421196</v>
      </c>
      <c r="L158" s="106">
        <f>+L157/L154*100</f>
        <v>71.41627022049022</v>
      </c>
      <c r="M158" s="106"/>
      <c r="N158" s="106">
        <f>+N157/N154*100</f>
        <v>86.92509300017234</v>
      </c>
      <c r="O158" s="106">
        <f>+O157/O154*100</f>
        <v>82.95287643015833</v>
      </c>
      <c r="P158" s="107"/>
      <c r="Q158" s="107"/>
      <c r="R158" s="107"/>
      <c r="S158" s="107"/>
      <c r="T158" s="106">
        <f>+T157/T154*100</f>
        <v>82.95287643015833</v>
      </c>
      <c r="U158" s="108"/>
      <c r="V158" s="109"/>
      <c r="W158" s="10"/>
    </row>
    <row r="159" spans="1:23" ht="27.75">
      <c r="A159" s="18"/>
      <c r="B159" s="73">
        <v>2</v>
      </c>
      <c r="C159" s="73">
        <v>2</v>
      </c>
      <c r="D159" s="112" t="s">
        <v>50</v>
      </c>
      <c r="E159" s="75">
        <v>102</v>
      </c>
      <c r="F159" s="73"/>
      <c r="G159" s="73"/>
      <c r="H159" s="71"/>
      <c r="I159" s="99" t="s">
        <v>39</v>
      </c>
      <c r="J159" s="110"/>
      <c r="K159" s="106">
        <f>+K157/K155*100</f>
        <v>97.52233356243966</v>
      </c>
      <c r="L159" s="106">
        <f>+L157/L155*100</f>
        <v>78.95088606317911</v>
      </c>
      <c r="M159" s="106"/>
      <c r="N159" s="106">
        <f>+N157/N155*100</f>
        <v>61.78467559848654</v>
      </c>
      <c r="O159" s="106">
        <f>+O157/O155*100</f>
        <v>76.83132757840887</v>
      </c>
      <c r="P159" s="107"/>
      <c r="Q159" s="107"/>
      <c r="R159" s="107"/>
      <c r="S159" s="107"/>
      <c r="T159" s="106">
        <f>+T157/T155*100</f>
        <v>76.83132757840887</v>
      </c>
      <c r="U159" s="108"/>
      <c r="V159" s="109"/>
      <c r="W159" s="10"/>
    </row>
    <row r="160" spans="1:23" ht="27.75">
      <c r="A160" s="18"/>
      <c r="B160" s="73">
        <v>2</v>
      </c>
      <c r="C160" s="73">
        <v>2</v>
      </c>
      <c r="D160" s="112" t="s">
        <v>50</v>
      </c>
      <c r="E160" s="75">
        <v>102</v>
      </c>
      <c r="F160" s="73" t="s">
        <v>63</v>
      </c>
      <c r="G160" s="73"/>
      <c r="H160" s="71"/>
      <c r="I160" s="99" t="s">
        <v>64</v>
      </c>
      <c r="J160" s="110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8"/>
      <c r="V160" s="109"/>
      <c r="W160" s="10"/>
    </row>
    <row r="161" spans="1:23" ht="27.75">
      <c r="A161" s="18"/>
      <c r="B161" s="73">
        <v>2</v>
      </c>
      <c r="C161" s="73">
        <v>2</v>
      </c>
      <c r="D161" s="112" t="s">
        <v>50</v>
      </c>
      <c r="E161" s="75">
        <v>102</v>
      </c>
      <c r="F161" s="73" t="s">
        <v>63</v>
      </c>
      <c r="G161" s="73"/>
      <c r="H161" s="71"/>
      <c r="I161" s="99" t="s">
        <v>34</v>
      </c>
      <c r="J161" s="110"/>
      <c r="K161" s="111">
        <v>8615194</v>
      </c>
      <c r="L161" s="111">
        <v>9404034</v>
      </c>
      <c r="M161" s="111"/>
      <c r="N161" s="111">
        <v>7838031</v>
      </c>
      <c r="O161" s="111">
        <f>SUM(K161:N161)</f>
        <v>25857259</v>
      </c>
      <c r="P161" s="111"/>
      <c r="Q161" s="111"/>
      <c r="R161" s="111"/>
      <c r="S161" s="111">
        <v>0</v>
      </c>
      <c r="T161" s="111">
        <f>+O161+S161</f>
        <v>25857259</v>
      </c>
      <c r="U161" s="108">
        <f>+O161/T161*100</f>
        <v>100</v>
      </c>
      <c r="V161" s="109"/>
      <c r="W161" s="10"/>
    </row>
    <row r="162" spans="1:23" ht="27.75">
      <c r="A162" s="18"/>
      <c r="B162" s="73">
        <v>2</v>
      </c>
      <c r="C162" s="73">
        <v>2</v>
      </c>
      <c r="D162" s="112" t="s">
        <v>50</v>
      </c>
      <c r="E162" s="75">
        <v>102</v>
      </c>
      <c r="F162" s="73" t="s">
        <v>63</v>
      </c>
      <c r="G162" s="73"/>
      <c r="H162" s="71"/>
      <c r="I162" s="99" t="s">
        <v>35</v>
      </c>
      <c r="J162" s="110"/>
      <c r="K162" s="111">
        <v>8011073</v>
      </c>
      <c r="L162" s="111">
        <f>26592+8290247</f>
        <v>8316839</v>
      </c>
      <c r="M162" s="111"/>
      <c r="N162" s="111">
        <v>11112923</v>
      </c>
      <c r="O162" s="111">
        <f>SUM(K162:N162)</f>
        <v>27440835</v>
      </c>
      <c r="P162" s="111"/>
      <c r="Q162" s="111"/>
      <c r="R162" s="111"/>
      <c r="S162" s="111">
        <v>0</v>
      </c>
      <c r="T162" s="111">
        <f>+O162+S162</f>
        <v>27440835</v>
      </c>
      <c r="U162" s="108">
        <f>+O162/T162*100</f>
        <v>100</v>
      </c>
      <c r="V162" s="109"/>
      <c r="W162" s="10"/>
    </row>
    <row r="163" spans="1:23" ht="27.75">
      <c r="A163" s="18"/>
      <c r="B163" s="73">
        <v>2</v>
      </c>
      <c r="C163" s="73">
        <v>2</v>
      </c>
      <c r="D163" s="112" t="s">
        <v>50</v>
      </c>
      <c r="E163" s="75">
        <v>102</v>
      </c>
      <c r="F163" s="73" t="s">
        <v>63</v>
      </c>
      <c r="G163" s="73"/>
      <c r="H163" s="71"/>
      <c r="I163" s="99" t="s">
        <v>36</v>
      </c>
      <c r="J163" s="110"/>
      <c r="K163" s="111">
        <v>7243515</v>
      </c>
      <c r="L163" s="111">
        <f>5353+4747313</f>
        <v>4752666</v>
      </c>
      <c r="M163" s="111"/>
      <c r="N163" s="111">
        <v>6019618</v>
      </c>
      <c r="O163" s="111">
        <f>SUM(K163:N163)</f>
        <v>18015799</v>
      </c>
      <c r="P163" s="111"/>
      <c r="Q163" s="111"/>
      <c r="R163" s="111"/>
      <c r="S163" s="111"/>
      <c r="T163" s="111">
        <f>+O163+S163</f>
        <v>18015799</v>
      </c>
      <c r="U163" s="108">
        <f>+O163/T163*100</f>
        <v>100</v>
      </c>
      <c r="V163" s="109"/>
      <c r="W163" s="10"/>
    </row>
    <row r="164" spans="1:23" ht="27.75">
      <c r="A164" s="18"/>
      <c r="B164" s="73">
        <v>2</v>
      </c>
      <c r="C164" s="73">
        <v>2</v>
      </c>
      <c r="D164" s="112" t="s">
        <v>50</v>
      </c>
      <c r="E164" s="75">
        <v>102</v>
      </c>
      <c r="F164" s="73" t="s">
        <v>63</v>
      </c>
      <c r="G164" s="73"/>
      <c r="H164" s="71"/>
      <c r="I164" s="99" t="s">
        <v>37</v>
      </c>
      <c r="J164" s="110"/>
      <c r="K164" s="111">
        <v>5625128</v>
      </c>
      <c r="L164" s="111">
        <f>5353+4747313</f>
        <v>4752666</v>
      </c>
      <c r="M164" s="111"/>
      <c r="N164" s="111">
        <v>6019618</v>
      </c>
      <c r="O164" s="111">
        <f>SUM(K164:N164)</f>
        <v>16397412</v>
      </c>
      <c r="P164" s="111"/>
      <c r="Q164" s="111"/>
      <c r="R164" s="111"/>
      <c r="S164" s="111"/>
      <c r="T164" s="111">
        <f>+O164+S164</f>
        <v>16397412</v>
      </c>
      <c r="U164" s="108">
        <f>+O164/T164*100</f>
        <v>100</v>
      </c>
      <c r="V164" s="109"/>
      <c r="W164" s="10"/>
    </row>
    <row r="165" spans="1:23" ht="27.75">
      <c r="A165" s="18"/>
      <c r="B165" s="73">
        <v>2</v>
      </c>
      <c r="C165" s="73">
        <v>2</v>
      </c>
      <c r="D165" s="112" t="s">
        <v>50</v>
      </c>
      <c r="E165" s="75">
        <v>102</v>
      </c>
      <c r="F165" s="73" t="s">
        <v>63</v>
      </c>
      <c r="G165" s="73"/>
      <c r="H165" s="71"/>
      <c r="I165" s="99" t="s">
        <v>38</v>
      </c>
      <c r="J165" s="110"/>
      <c r="K165" s="106">
        <f>+K164/K161*100</f>
        <v>65.2931088957486</v>
      </c>
      <c r="L165" s="106">
        <f>+L164/L161*100</f>
        <v>50.538588014462725</v>
      </c>
      <c r="M165" s="106"/>
      <c r="N165" s="106">
        <f>+N164/N161*100</f>
        <v>76.80013003265744</v>
      </c>
      <c r="O165" s="106">
        <f>+O164/O161*100</f>
        <v>63.415120682358484</v>
      </c>
      <c r="P165" s="107"/>
      <c r="Q165" s="107"/>
      <c r="R165" s="107"/>
      <c r="S165" s="107"/>
      <c r="T165" s="106">
        <f>+T164/T161*100</f>
        <v>63.415120682358484</v>
      </c>
      <c r="U165" s="108"/>
      <c r="V165" s="109"/>
      <c r="W165" s="10"/>
    </row>
    <row r="166" spans="1:23" ht="27.75">
      <c r="A166" s="18"/>
      <c r="B166" s="73">
        <v>2</v>
      </c>
      <c r="C166" s="73">
        <v>2</v>
      </c>
      <c r="D166" s="112" t="s">
        <v>50</v>
      </c>
      <c r="E166" s="75">
        <v>102</v>
      </c>
      <c r="F166" s="73" t="s">
        <v>63</v>
      </c>
      <c r="G166" s="73"/>
      <c r="H166" s="71"/>
      <c r="I166" s="99" t="s">
        <v>39</v>
      </c>
      <c r="J166" s="110"/>
      <c r="K166" s="106">
        <f>+K164/K162*100</f>
        <v>70.21691101803717</v>
      </c>
      <c r="L166" s="106">
        <f>+L164/L162*100</f>
        <v>57.1451004402033</v>
      </c>
      <c r="M166" s="106"/>
      <c r="N166" s="106">
        <f>+N164/N162*100</f>
        <v>54.16772886845342</v>
      </c>
      <c r="O166" s="106">
        <f>+O164/O162*100</f>
        <v>59.755513999482886</v>
      </c>
      <c r="P166" s="107"/>
      <c r="Q166" s="107"/>
      <c r="R166" s="107"/>
      <c r="S166" s="107"/>
      <c r="T166" s="106">
        <f>+T164/T162*100</f>
        <v>59.755513999482886</v>
      </c>
      <c r="U166" s="108"/>
      <c r="V166" s="109"/>
      <c r="W166" s="10"/>
    </row>
    <row r="167" spans="1:23" ht="55.5">
      <c r="A167" s="18"/>
      <c r="B167" s="73">
        <v>2</v>
      </c>
      <c r="C167" s="73">
        <v>2</v>
      </c>
      <c r="D167" s="112" t="s">
        <v>50</v>
      </c>
      <c r="E167" s="75">
        <v>102</v>
      </c>
      <c r="F167" s="73" t="s">
        <v>63</v>
      </c>
      <c r="G167" s="73" t="s">
        <v>46</v>
      </c>
      <c r="H167" s="71"/>
      <c r="I167" s="113" t="s">
        <v>47</v>
      </c>
      <c r="J167" s="110"/>
      <c r="K167" s="106"/>
      <c r="L167" s="106"/>
      <c r="M167" s="106"/>
      <c r="N167" s="106"/>
      <c r="O167" s="106"/>
      <c r="P167" s="107"/>
      <c r="Q167" s="107"/>
      <c r="R167" s="107"/>
      <c r="S167" s="107"/>
      <c r="T167" s="106"/>
      <c r="U167" s="108"/>
      <c r="V167" s="109"/>
      <c r="W167" s="10"/>
    </row>
    <row r="168" spans="1:23" ht="27.75">
      <c r="A168" s="18"/>
      <c r="B168" s="73">
        <v>2</v>
      </c>
      <c r="C168" s="73">
        <v>2</v>
      </c>
      <c r="D168" s="112" t="s">
        <v>50</v>
      </c>
      <c r="E168" s="75">
        <v>102</v>
      </c>
      <c r="F168" s="73" t="s">
        <v>63</v>
      </c>
      <c r="G168" s="73" t="s">
        <v>46</v>
      </c>
      <c r="H168" s="71"/>
      <c r="I168" s="99" t="s">
        <v>34</v>
      </c>
      <c r="J168" s="110"/>
      <c r="K168" s="115">
        <f>+K161</f>
        <v>8615194</v>
      </c>
      <c r="L168" s="115">
        <f>+L161</f>
        <v>9404034</v>
      </c>
      <c r="M168" s="115"/>
      <c r="N168" s="115">
        <f aca="true" t="shared" si="31" ref="N168:O173">+N161</f>
        <v>7838031</v>
      </c>
      <c r="O168" s="115">
        <f t="shared" si="31"/>
        <v>25857259</v>
      </c>
      <c r="P168" s="107"/>
      <c r="Q168" s="107"/>
      <c r="R168" s="107"/>
      <c r="S168" s="107"/>
      <c r="T168" s="115">
        <f aca="true" t="shared" si="32" ref="T168:T173">+T161</f>
        <v>25857259</v>
      </c>
      <c r="U168" s="108">
        <f>+O168/T168*100</f>
        <v>100</v>
      </c>
      <c r="V168" s="109"/>
      <c r="W168" s="10"/>
    </row>
    <row r="169" spans="1:23" ht="27.75">
      <c r="A169" s="18"/>
      <c r="B169" s="73">
        <v>2</v>
      </c>
      <c r="C169" s="73">
        <v>2</v>
      </c>
      <c r="D169" s="112" t="s">
        <v>50</v>
      </c>
      <c r="E169" s="75">
        <v>102</v>
      </c>
      <c r="F169" s="73" t="s">
        <v>63</v>
      </c>
      <c r="G169" s="73" t="s">
        <v>46</v>
      </c>
      <c r="H169" s="71"/>
      <c r="I169" s="99" t="s">
        <v>35</v>
      </c>
      <c r="J169" s="110"/>
      <c r="K169" s="115">
        <f aca="true" t="shared" si="33" ref="K169:L173">+K162</f>
        <v>8011073</v>
      </c>
      <c r="L169" s="115">
        <f t="shared" si="33"/>
        <v>8316839</v>
      </c>
      <c r="M169" s="115"/>
      <c r="N169" s="115">
        <f t="shared" si="31"/>
        <v>11112923</v>
      </c>
      <c r="O169" s="115">
        <f t="shared" si="31"/>
        <v>27440835</v>
      </c>
      <c r="P169" s="107"/>
      <c r="Q169" s="107"/>
      <c r="R169" s="107"/>
      <c r="S169" s="107"/>
      <c r="T169" s="115">
        <f t="shared" si="32"/>
        <v>27440835</v>
      </c>
      <c r="U169" s="108">
        <f>+O169/T169*100</f>
        <v>100</v>
      </c>
      <c r="V169" s="109"/>
      <c r="W169" s="10"/>
    </row>
    <row r="170" spans="1:23" ht="27.75">
      <c r="A170" s="18"/>
      <c r="B170" s="73">
        <v>2</v>
      </c>
      <c r="C170" s="73">
        <v>2</v>
      </c>
      <c r="D170" s="112" t="s">
        <v>50</v>
      </c>
      <c r="E170" s="75">
        <v>102</v>
      </c>
      <c r="F170" s="73" t="s">
        <v>63</v>
      </c>
      <c r="G170" s="73" t="s">
        <v>46</v>
      </c>
      <c r="H170" s="71"/>
      <c r="I170" s="99" t="s">
        <v>36</v>
      </c>
      <c r="J170" s="110"/>
      <c r="K170" s="115">
        <f t="shared" si="33"/>
        <v>7243515</v>
      </c>
      <c r="L170" s="115">
        <f t="shared" si="33"/>
        <v>4752666</v>
      </c>
      <c r="M170" s="115"/>
      <c r="N170" s="115">
        <f t="shared" si="31"/>
        <v>6019618</v>
      </c>
      <c r="O170" s="115">
        <f t="shared" si="31"/>
        <v>18015799</v>
      </c>
      <c r="P170" s="107"/>
      <c r="Q170" s="107"/>
      <c r="R170" s="107"/>
      <c r="S170" s="107"/>
      <c r="T170" s="115">
        <f t="shared" si="32"/>
        <v>18015799</v>
      </c>
      <c r="U170" s="108">
        <f>+O170/T170*100</f>
        <v>100</v>
      </c>
      <c r="V170" s="109"/>
      <c r="W170" s="10"/>
    </row>
    <row r="171" spans="1:23" ht="27.75">
      <c r="A171" s="18"/>
      <c r="B171" s="73">
        <v>2</v>
      </c>
      <c r="C171" s="73">
        <v>2</v>
      </c>
      <c r="D171" s="112" t="s">
        <v>50</v>
      </c>
      <c r="E171" s="75">
        <v>102</v>
      </c>
      <c r="F171" s="73" t="s">
        <v>63</v>
      </c>
      <c r="G171" s="73" t="s">
        <v>46</v>
      </c>
      <c r="H171" s="71"/>
      <c r="I171" s="99" t="s">
        <v>37</v>
      </c>
      <c r="J171" s="110"/>
      <c r="K171" s="115">
        <f t="shared" si="33"/>
        <v>5625128</v>
      </c>
      <c r="L171" s="115">
        <f t="shared" si="33"/>
        <v>4752666</v>
      </c>
      <c r="M171" s="115"/>
      <c r="N171" s="115">
        <f t="shared" si="31"/>
        <v>6019618</v>
      </c>
      <c r="O171" s="115">
        <f t="shared" si="31"/>
        <v>16397412</v>
      </c>
      <c r="P171" s="107"/>
      <c r="Q171" s="107"/>
      <c r="R171" s="107"/>
      <c r="S171" s="107"/>
      <c r="T171" s="115">
        <f t="shared" si="32"/>
        <v>16397412</v>
      </c>
      <c r="U171" s="108">
        <f>+O171/T171*100</f>
        <v>100</v>
      </c>
      <c r="V171" s="109"/>
      <c r="W171" s="10"/>
    </row>
    <row r="172" spans="1:23" ht="27.75">
      <c r="A172" s="18"/>
      <c r="B172" s="73">
        <v>2</v>
      </c>
      <c r="C172" s="73">
        <v>2</v>
      </c>
      <c r="D172" s="112" t="s">
        <v>50</v>
      </c>
      <c r="E172" s="75">
        <v>102</v>
      </c>
      <c r="F172" s="73" t="s">
        <v>63</v>
      </c>
      <c r="G172" s="73" t="s">
        <v>46</v>
      </c>
      <c r="H172" s="71"/>
      <c r="I172" s="99" t="s">
        <v>38</v>
      </c>
      <c r="J172" s="110"/>
      <c r="K172" s="106">
        <f t="shared" si="33"/>
        <v>65.2931088957486</v>
      </c>
      <c r="L172" s="106">
        <f t="shared" si="33"/>
        <v>50.538588014462725</v>
      </c>
      <c r="M172" s="106"/>
      <c r="N172" s="106">
        <f t="shared" si="31"/>
        <v>76.80013003265744</v>
      </c>
      <c r="O172" s="106">
        <f t="shared" si="31"/>
        <v>63.415120682358484</v>
      </c>
      <c r="P172" s="107"/>
      <c r="Q172" s="107"/>
      <c r="R172" s="107"/>
      <c r="S172" s="107"/>
      <c r="T172" s="106">
        <f t="shared" si="32"/>
        <v>63.415120682358484</v>
      </c>
      <c r="U172" s="108"/>
      <c r="V172" s="109"/>
      <c r="W172" s="10"/>
    </row>
    <row r="173" spans="1:23" ht="27.75">
      <c r="A173" s="18"/>
      <c r="B173" s="73">
        <v>2</v>
      </c>
      <c r="C173" s="73">
        <v>2</v>
      </c>
      <c r="D173" s="112" t="s">
        <v>50</v>
      </c>
      <c r="E173" s="75">
        <v>102</v>
      </c>
      <c r="F173" s="73" t="s">
        <v>63</v>
      </c>
      <c r="G173" s="73" t="s">
        <v>46</v>
      </c>
      <c r="H173" s="71"/>
      <c r="I173" s="99" t="s">
        <v>39</v>
      </c>
      <c r="J173" s="110"/>
      <c r="K173" s="106">
        <f t="shared" si="33"/>
        <v>70.21691101803717</v>
      </c>
      <c r="L173" s="106">
        <f t="shared" si="33"/>
        <v>57.1451004402033</v>
      </c>
      <c r="M173" s="106"/>
      <c r="N173" s="106">
        <f t="shared" si="31"/>
        <v>54.16772886845342</v>
      </c>
      <c r="O173" s="106">
        <f t="shared" si="31"/>
        <v>59.755513999482886</v>
      </c>
      <c r="P173" s="107"/>
      <c r="Q173" s="107"/>
      <c r="R173" s="107"/>
      <c r="S173" s="107"/>
      <c r="T173" s="106">
        <f t="shared" si="32"/>
        <v>59.755513999482886</v>
      </c>
      <c r="U173" s="108"/>
      <c r="V173" s="109"/>
      <c r="W173" s="10"/>
    </row>
    <row r="174" spans="1:23" ht="27.75">
      <c r="A174" s="18"/>
      <c r="B174" s="73">
        <v>2</v>
      </c>
      <c r="C174" s="73">
        <v>2</v>
      </c>
      <c r="D174" s="112" t="s">
        <v>50</v>
      </c>
      <c r="E174" s="75">
        <v>102</v>
      </c>
      <c r="F174" s="73" t="s">
        <v>65</v>
      </c>
      <c r="G174" s="73"/>
      <c r="H174" s="71"/>
      <c r="I174" s="99" t="s">
        <v>66</v>
      </c>
      <c r="J174" s="110"/>
      <c r="K174" s="119"/>
      <c r="L174" s="119"/>
      <c r="M174" s="119"/>
      <c r="N174" s="119"/>
      <c r="O174" s="119"/>
      <c r="P174" s="107"/>
      <c r="Q174" s="107"/>
      <c r="R174" s="107"/>
      <c r="S174" s="107"/>
      <c r="T174" s="107"/>
      <c r="U174" s="108"/>
      <c r="V174" s="109"/>
      <c r="W174" s="10"/>
    </row>
    <row r="175" spans="1:23" ht="27.75">
      <c r="A175" s="18"/>
      <c r="B175" s="73">
        <v>2</v>
      </c>
      <c r="C175" s="73">
        <v>2</v>
      </c>
      <c r="D175" s="112" t="s">
        <v>50</v>
      </c>
      <c r="E175" s="75">
        <v>102</v>
      </c>
      <c r="F175" s="73" t="s">
        <v>65</v>
      </c>
      <c r="G175" s="73"/>
      <c r="H175" s="71"/>
      <c r="I175" s="99" t="s">
        <v>34</v>
      </c>
      <c r="J175" s="110"/>
      <c r="K175" s="118">
        <v>388860032</v>
      </c>
      <c r="L175" s="118">
        <v>392274284</v>
      </c>
      <c r="M175" s="118"/>
      <c r="N175" s="118">
        <v>389619297</v>
      </c>
      <c r="O175" s="118">
        <f>SUM(K175:N175)</f>
        <v>1170753613</v>
      </c>
      <c r="P175" s="111"/>
      <c r="Q175" s="111"/>
      <c r="R175" s="111"/>
      <c r="S175" s="111"/>
      <c r="T175" s="111">
        <f>+O175+S175</f>
        <v>1170753613</v>
      </c>
      <c r="U175" s="108">
        <f>+O175/T175*100</f>
        <v>100</v>
      </c>
      <c r="V175" s="109"/>
      <c r="W175" s="10"/>
    </row>
    <row r="176" spans="1:23" ht="27.75">
      <c r="A176" s="18"/>
      <c r="B176" s="73">
        <v>2</v>
      </c>
      <c r="C176" s="73">
        <v>2</v>
      </c>
      <c r="D176" s="112" t="s">
        <v>50</v>
      </c>
      <c r="E176" s="75">
        <v>102</v>
      </c>
      <c r="F176" s="73" t="s">
        <v>65</v>
      </c>
      <c r="G176" s="73"/>
      <c r="H176" s="71"/>
      <c r="I176" s="99" t="s">
        <v>35</v>
      </c>
      <c r="J176" s="110"/>
      <c r="K176" s="118">
        <v>361411294</v>
      </c>
      <c r="L176" s="118">
        <f>6710387+348317237</f>
        <v>355027624</v>
      </c>
      <c r="M176" s="118"/>
      <c r="N176" s="118">
        <v>548071290</v>
      </c>
      <c r="O176" s="118">
        <f>SUM(K176:N176)</f>
        <v>1264510208</v>
      </c>
      <c r="P176" s="111"/>
      <c r="Q176" s="111"/>
      <c r="R176" s="111"/>
      <c r="S176" s="111"/>
      <c r="T176" s="111">
        <f>+O176+S176</f>
        <v>1264510208</v>
      </c>
      <c r="U176" s="108">
        <f>+O176/T176*100</f>
        <v>100</v>
      </c>
      <c r="V176" s="109"/>
      <c r="W176" s="10"/>
    </row>
    <row r="177" spans="1:23" ht="27.75">
      <c r="A177" s="18"/>
      <c r="B177" s="73">
        <v>2</v>
      </c>
      <c r="C177" s="73">
        <v>2</v>
      </c>
      <c r="D177" s="112" t="s">
        <v>50</v>
      </c>
      <c r="E177" s="75">
        <v>102</v>
      </c>
      <c r="F177" s="73" t="s">
        <v>65</v>
      </c>
      <c r="G177" s="73"/>
      <c r="H177" s="71"/>
      <c r="I177" s="99" t="s">
        <v>36</v>
      </c>
      <c r="J177" s="110"/>
      <c r="K177" s="118">
        <v>354644185</v>
      </c>
      <c r="L177" s="118">
        <f>3505029+296619424</f>
        <v>300124453</v>
      </c>
      <c r="M177" s="118"/>
      <c r="N177" s="118">
        <v>339470646</v>
      </c>
      <c r="O177" s="118">
        <f>SUM(K177:N177)</f>
        <v>994239284</v>
      </c>
      <c r="P177" s="111"/>
      <c r="Q177" s="111"/>
      <c r="R177" s="111"/>
      <c r="S177" s="111"/>
      <c r="T177" s="111">
        <f>+O177+S177</f>
        <v>994239284</v>
      </c>
      <c r="U177" s="108">
        <f>+O177/T177*100</f>
        <v>100</v>
      </c>
      <c r="V177" s="109"/>
      <c r="W177" s="10"/>
    </row>
    <row r="178" spans="1:23" ht="27.75">
      <c r="A178" s="18"/>
      <c r="B178" s="73">
        <v>2</v>
      </c>
      <c r="C178" s="73">
        <v>2</v>
      </c>
      <c r="D178" s="112" t="s">
        <v>50</v>
      </c>
      <c r="E178" s="75">
        <v>102</v>
      </c>
      <c r="F178" s="73" t="s">
        <v>65</v>
      </c>
      <c r="G178" s="73"/>
      <c r="H178" s="71"/>
      <c r="I178" s="99" t="s">
        <v>37</v>
      </c>
      <c r="J178" s="110"/>
      <c r="K178" s="118">
        <v>354644185</v>
      </c>
      <c r="L178" s="118">
        <f>278927290+3183717</f>
        <v>282111007</v>
      </c>
      <c r="M178" s="118"/>
      <c r="N178" s="118">
        <v>339470534</v>
      </c>
      <c r="O178" s="118">
        <f>SUM(K178:N178)</f>
        <v>976225726</v>
      </c>
      <c r="P178" s="111"/>
      <c r="Q178" s="111"/>
      <c r="R178" s="111"/>
      <c r="S178" s="111"/>
      <c r="T178" s="111">
        <f>+O178+S178</f>
        <v>976225726</v>
      </c>
      <c r="U178" s="108">
        <f>+O178/T178*100</f>
        <v>100</v>
      </c>
      <c r="V178" s="109"/>
      <c r="W178" s="10"/>
    </row>
    <row r="179" spans="1:23" ht="27.75">
      <c r="A179" s="18"/>
      <c r="B179" s="73">
        <v>2</v>
      </c>
      <c r="C179" s="73">
        <v>2</v>
      </c>
      <c r="D179" s="112" t="s">
        <v>50</v>
      </c>
      <c r="E179" s="75">
        <v>102</v>
      </c>
      <c r="F179" s="73" t="s">
        <v>65</v>
      </c>
      <c r="G179" s="73"/>
      <c r="H179" s="71"/>
      <c r="I179" s="99" t="s">
        <v>38</v>
      </c>
      <c r="J179" s="110"/>
      <c r="K179" s="106">
        <f>+K178/K175*100</f>
        <v>91.2009864258819</v>
      </c>
      <c r="L179" s="106">
        <f>+L178/L175*100</f>
        <v>71.91677316272916</v>
      </c>
      <c r="M179" s="106"/>
      <c r="N179" s="106">
        <f>+N178/N175*100</f>
        <v>87.12877842906227</v>
      </c>
      <c r="O179" s="106">
        <f>+O178/O175*100</f>
        <v>83.3843872152116</v>
      </c>
      <c r="P179" s="107"/>
      <c r="Q179" s="107"/>
      <c r="R179" s="107"/>
      <c r="S179" s="107"/>
      <c r="T179" s="106">
        <f>+T178/T175*100</f>
        <v>83.3843872152116</v>
      </c>
      <c r="U179" s="108"/>
      <c r="V179" s="109"/>
      <c r="W179" s="10"/>
    </row>
    <row r="180" spans="1:23" ht="27.75">
      <c r="A180" s="18"/>
      <c r="B180" s="73">
        <v>2</v>
      </c>
      <c r="C180" s="73">
        <v>2</v>
      </c>
      <c r="D180" s="112" t="s">
        <v>50</v>
      </c>
      <c r="E180" s="75">
        <v>102</v>
      </c>
      <c r="F180" s="73" t="s">
        <v>65</v>
      </c>
      <c r="G180" s="73"/>
      <c r="H180" s="71"/>
      <c r="I180" s="99" t="s">
        <v>39</v>
      </c>
      <c r="J180" s="110"/>
      <c r="K180" s="106">
        <f>+K178/K176*100</f>
        <v>98.12758784455696</v>
      </c>
      <c r="L180" s="106">
        <f>+L178/L176*100</f>
        <v>79.46170605586454</v>
      </c>
      <c r="M180" s="106"/>
      <c r="N180" s="106">
        <f>+N178/N176*100</f>
        <v>61.93912000024668</v>
      </c>
      <c r="O180" s="106">
        <f>+O178/O176*100</f>
        <v>77.20188574389113</v>
      </c>
      <c r="P180" s="107"/>
      <c r="Q180" s="107"/>
      <c r="R180" s="107"/>
      <c r="S180" s="107"/>
      <c r="T180" s="106">
        <f>+T178/T176*100</f>
        <v>77.20188574389113</v>
      </c>
      <c r="U180" s="108"/>
      <c r="V180" s="109"/>
      <c r="W180" s="10"/>
    </row>
    <row r="181" spans="1:23" ht="55.5">
      <c r="A181" s="18"/>
      <c r="B181" s="73">
        <v>2</v>
      </c>
      <c r="C181" s="73">
        <v>2</v>
      </c>
      <c r="D181" s="112" t="s">
        <v>50</v>
      </c>
      <c r="E181" s="75">
        <v>102</v>
      </c>
      <c r="F181" s="73" t="s">
        <v>65</v>
      </c>
      <c r="G181" s="73" t="s">
        <v>46</v>
      </c>
      <c r="H181" s="71"/>
      <c r="I181" s="113" t="s">
        <v>47</v>
      </c>
      <c r="J181" s="110"/>
      <c r="K181" s="115"/>
      <c r="L181" s="115"/>
      <c r="M181" s="115"/>
      <c r="N181" s="115"/>
      <c r="O181" s="115"/>
      <c r="P181" s="107"/>
      <c r="Q181" s="107"/>
      <c r="R181" s="107"/>
      <c r="S181" s="107"/>
      <c r="T181" s="106"/>
      <c r="U181" s="108"/>
      <c r="V181" s="109"/>
      <c r="W181" s="10"/>
    </row>
    <row r="182" spans="1:23" ht="27.75">
      <c r="A182" s="18"/>
      <c r="B182" s="73">
        <v>2</v>
      </c>
      <c r="C182" s="73">
        <v>2</v>
      </c>
      <c r="D182" s="112" t="s">
        <v>50</v>
      </c>
      <c r="E182" s="75">
        <v>102</v>
      </c>
      <c r="F182" s="73" t="s">
        <v>65</v>
      </c>
      <c r="G182" s="73" t="s">
        <v>46</v>
      </c>
      <c r="H182" s="71"/>
      <c r="I182" s="99" t="s">
        <v>34</v>
      </c>
      <c r="J182" s="110"/>
      <c r="K182" s="115">
        <f>+K175</f>
        <v>388860032</v>
      </c>
      <c r="L182" s="115">
        <f>+L175</f>
        <v>392274284</v>
      </c>
      <c r="M182" s="115"/>
      <c r="N182" s="115">
        <f aca="true" t="shared" si="34" ref="N182:O187">+N175</f>
        <v>389619297</v>
      </c>
      <c r="O182" s="115">
        <f t="shared" si="34"/>
        <v>1170753613</v>
      </c>
      <c r="P182" s="107"/>
      <c r="Q182" s="107"/>
      <c r="R182" s="107"/>
      <c r="S182" s="107"/>
      <c r="T182" s="115">
        <f aca="true" t="shared" si="35" ref="T182:T187">+T175</f>
        <v>1170753613</v>
      </c>
      <c r="U182" s="108">
        <f>+O182/T182*100</f>
        <v>100</v>
      </c>
      <c r="V182" s="109"/>
      <c r="W182" s="10"/>
    </row>
    <row r="183" spans="1:23" ht="27.75">
      <c r="A183" s="18"/>
      <c r="B183" s="73">
        <v>2</v>
      </c>
      <c r="C183" s="73">
        <v>2</v>
      </c>
      <c r="D183" s="112" t="s">
        <v>50</v>
      </c>
      <c r="E183" s="75">
        <v>102</v>
      </c>
      <c r="F183" s="73" t="s">
        <v>65</v>
      </c>
      <c r="G183" s="73" t="s">
        <v>46</v>
      </c>
      <c r="H183" s="71"/>
      <c r="I183" s="99" t="s">
        <v>35</v>
      </c>
      <c r="J183" s="110"/>
      <c r="K183" s="115">
        <f aca="true" t="shared" si="36" ref="K183:L187">+K176</f>
        <v>361411294</v>
      </c>
      <c r="L183" s="115">
        <f t="shared" si="36"/>
        <v>355027624</v>
      </c>
      <c r="M183" s="115"/>
      <c r="N183" s="115">
        <f t="shared" si="34"/>
        <v>548071290</v>
      </c>
      <c r="O183" s="115">
        <f t="shared" si="34"/>
        <v>1264510208</v>
      </c>
      <c r="P183" s="107"/>
      <c r="Q183" s="107"/>
      <c r="R183" s="107"/>
      <c r="S183" s="107"/>
      <c r="T183" s="115">
        <f t="shared" si="35"/>
        <v>1264510208</v>
      </c>
      <c r="U183" s="108">
        <f>+O183/T183*100</f>
        <v>100</v>
      </c>
      <c r="V183" s="109"/>
      <c r="W183" s="10"/>
    </row>
    <row r="184" spans="1:23" ht="27.75">
      <c r="A184" s="18"/>
      <c r="B184" s="73">
        <v>2</v>
      </c>
      <c r="C184" s="73">
        <v>2</v>
      </c>
      <c r="D184" s="112" t="s">
        <v>50</v>
      </c>
      <c r="E184" s="75">
        <v>102</v>
      </c>
      <c r="F184" s="73" t="s">
        <v>65</v>
      </c>
      <c r="G184" s="73" t="s">
        <v>46</v>
      </c>
      <c r="H184" s="71"/>
      <c r="I184" s="99" t="s">
        <v>36</v>
      </c>
      <c r="J184" s="110"/>
      <c r="K184" s="115">
        <f t="shared" si="36"/>
        <v>354644185</v>
      </c>
      <c r="L184" s="115">
        <f t="shared" si="36"/>
        <v>300124453</v>
      </c>
      <c r="M184" s="115"/>
      <c r="N184" s="115">
        <f t="shared" si="34"/>
        <v>339470646</v>
      </c>
      <c r="O184" s="115">
        <f t="shared" si="34"/>
        <v>994239284</v>
      </c>
      <c r="P184" s="107"/>
      <c r="Q184" s="107"/>
      <c r="R184" s="107"/>
      <c r="S184" s="107"/>
      <c r="T184" s="115">
        <f t="shared" si="35"/>
        <v>994239284</v>
      </c>
      <c r="U184" s="108">
        <f>+O184/T184*100</f>
        <v>100</v>
      </c>
      <c r="V184" s="109"/>
      <c r="W184" s="10"/>
    </row>
    <row r="185" spans="1:23" ht="27.75">
      <c r="A185" s="18"/>
      <c r="B185" s="73">
        <v>2</v>
      </c>
      <c r="C185" s="73">
        <v>2</v>
      </c>
      <c r="D185" s="112" t="s">
        <v>50</v>
      </c>
      <c r="E185" s="75">
        <v>102</v>
      </c>
      <c r="F185" s="73" t="s">
        <v>65</v>
      </c>
      <c r="G185" s="73" t="s">
        <v>46</v>
      </c>
      <c r="H185" s="71"/>
      <c r="I185" s="99" t="s">
        <v>37</v>
      </c>
      <c r="J185" s="110"/>
      <c r="K185" s="115">
        <f t="shared" si="36"/>
        <v>354644185</v>
      </c>
      <c r="L185" s="115">
        <f t="shared" si="36"/>
        <v>282111007</v>
      </c>
      <c r="M185" s="115"/>
      <c r="N185" s="115">
        <f t="shared" si="34"/>
        <v>339470534</v>
      </c>
      <c r="O185" s="115">
        <f t="shared" si="34"/>
        <v>976225726</v>
      </c>
      <c r="P185" s="107"/>
      <c r="Q185" s="107"/>
      <c r="R185" s="107"/>
      <c r="S185" s="107"/>
      <c r="T185" s="115">
        <f t="shared" si="35"/>
        <v>976225726</v>
      </c>
      <c r="U185" s="108">
        <f>+O185/T185*100</f>
        <v>100</v>
      </c>
      <c r="V185" s="109"/>
      <c r="W185" s="10"/>
    </row>
    <row r="186" spans="1:23" ht="27.75">
      <c r="A186" s="18"/>
      <c r="B186" s="73">
        <v>2</v>
      </c>
      <c r="C186" s="73">
        <v>2</v>
      </c>
      <c r="D186" s="112" t="s">
        <v>50</v>
      </c>
      <c r="E186" s="75">
        <v>102</v>
      </c>
      <c r="F186" s="73" t="s">
        <v>65</v>
      </c>
      <c r="G186" s="73" t="s">
        <v>46</v>
      </c>
      <c r="H186" s="71"/>
      <c r="I186" s="99" t="s">
        <v>38</v>
      </c>
      <c r="J186" s="110"/>
      <c r="K186" s="106">
        <f t="shared" si="36"/>
        <v>91.2009864258819</v>
      </c>
      <c r="L186" s="106">
        <f t="shared" si="36"/>
        <v>71.91677316272916</v>
      </c>
      <c r="M186" s="106"/>
      <c r="N186" s="106">
        <f t="shared" si="34"/>
        <v>87.12877842906227</v>
      </c>
      <c r="O186" s="106">
        <f t="shared" si="34"/>
        <v>83.3843872152116</v>
      </c>
      <c r="P186" s="107"/>
      <c r="Q186" s="107"/>
      <c r="R186" s="107"/>
      <c r="S186" s="107"/>
      <c r="T186" s="106">
        <f t="shared" si="35"/>
        <v>83.3843872152116</v>
      </c>
      <c r="U186" s="108"/>
      <c r="V186" s="109"/>
      <c r="W186" s="10"/>
    </row>
    <row r="187" spans="1:23" ht="27.75">
      <c r="A187" s="18"/>
      <c r="B187" s="73">
        <v>2</v>
      </c>
      <c r="C187" s="73">
        <v>2</v>
      </c>
      <c r="D187" s="112" t="s">
        <v>50</v>
      </c>
      <c r="E187" s="75">
        <v>102</v>
      </c>
      <c r="F187" s="73" t="s">
        <v>65</v>
      </c>
      <c r="G187" s="73" t="s">
        <v>46</v>
      </c>
      <c r="H187" s="71"/>
      <c r="I187" s="99" t="s">
        <v>39</v>
      </c>
      <c r="J187" s="110"/>
      <c r="K187" s="106">
        <f t="shared" si="36"/>
        <v>98.12758784455696</v>
      </c>
      <c r="L187" s="106">
        <f t="shared" si="36"/>
        <v>79.46170605586454</v>
      </c>
      <c r="M187" s="106"/>
      <c r="N187" s="106">
        <f t="shared" si="34"/>
        <v>61.93912000024668</v>
      </c>
      <c r="O187" s="106">
        <f t="shared" si="34"/>
        <v>77.20188574389113</v>
      </c>
      <c r="P187" s="107"/>
      <c r="Q187" s="107"/>
      <c r="R187" s="107"/>
      <c r="S187" s="107"/>
      <c r="T187" s="106">
        <f t="shared" si="35"/>
        <v>77.20188574389113</v>
      </c>
      <c r="U187" s="108"/>
      <c r="V187" s="109"/>
      <c r="W187" s="10"/>
    </row>
    <row r="188" spans="1:23" ht="27">
      <c r="A188" s="18"/>
      <c r="B188" s="76"/>
      <c r="C188" s="76"/>
      <c r="D188" s="76"/>
      <c r="E188" s="76"/>
      <c r="F188" s="76"/>
      <c r="G188" s="77"/>
      <c r="H188" s="78"/>
      <c r="I188" s="97"/>
      <c r="J188" s="79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3"/>
      <c r="V188" s="83"/>
      <c r="W188" s="18"/>
    </row>
    <row r="189" spans="1:23" ht="27">
      <c r="A189" s="18"/>
      <c r="B189" s="126" t="s">
        <v>67</v>
      </c>
      <c r="C189" s="120"/>
      <c r="D189" s="120"/>
      <c r="E189" s="120"/>
      <c r="F189" s="120"/>
      <c r="G189" s="121"/>
      <c r="H189" s="122"/>
      <c r="I189" s="123"/>
      <c r="J189" s="122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5"/>
      <c r="V189" s="125"/>
      <c r="W189" s="18"/>
    </row>
    <row r="190" spans="1:23" ht="27">
      <c r="A190" s="63"/>
      <c r="B190" s="126" t="s">
        <v>69</v>
      </c>
      <c r="C190" s="18"/>
      <c r="D190" s="18"/>
      <c r="E190" s="18"/>
      <c r="F190" s="18"/>
      <c r="G190" s="18"/>
      <c r="H190" s="18"/>
      <c r="I190" s="98"/>
      <c r="J190" s="18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18"/>
      <c r="V190" s="18"/>
      <c r="W190" s="18" t="s">
        <v>19</v>
      </c>
    </row>
    <row r="191" spans="1:23" ht="23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86"/>
      <c r="L191" s="86"/>
      <c r="M191" s="86"/>
      <c r="N191" s="86"/>
      <c r="O191" s="86"/>
      <c r="P191" s="86"/>
      <c r="Q191" s="86"/>
      <c r="R191" s="86"/>
      <c r="S191" s="87"/>
      <c r="T191" s="87"/>
      <c r="U191" s="64"/>
      <c r="V191" s="64"/>
      <c r="W191" s="63"/>
    </row>
    <row r="192" spans="1:23" ht="23.25">
      <c r="A192" s="63"/>
      <c r="B192" s="65"/>
      <c r="C192" s="65"/>
      <c r="D192" s="65"/>
      <c r="E192" s="65"/>
      <c r="F192" s="65"/>
      <c r="G192" s="63"/>
      <c r="H192" s="63"/>
      <c r="I192" s="63"/>
      <c r="J192" s="63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65"/>
      <c r="V192" s="65"/>
      <c r="W192" s="63"/>
    </row>
    <row r="193" spans="1:23" ht="23.25">
      <c r="A193" s="63"/>
      <c r="B193" s="65"/>
      <c r="C193" s="65"/>
      <c r="D193" s="65"/>
      <c r="E193" s="65"/>
      <c r="F193" s="65"/>
      <c r="G193" s="63"/>
      <c r="H193" s="63"/>
      <c r="I193" s="94"/>
      <c r="J193" s="63"/>
      <c r="K193" s="89"/>
      <c r="L193" s="89"/>
      <c r="M193" s="89"/>
      <c r="N193" s="89"/>
      <c r="O193" s="89"/>
      <c r="P193" s="90"/>
      <c r="Q193" s="90"/>
      <c r="R193" s="90"/>
      <c r="S193" s="89"/>
      <c r="T193" s="91"/>
      <c r="U193" s="13"/>
      <c r="V193" s="13"/>
      <c r="W193" s="63"/>
    </row>
    <row r="194" spans="1:23" ht="23.25">
      <c r="A194" s="63"/>
      <c r="B194" s="66"/>
      <c r="C194" s="66"/>
      <c r="D194" s="66"/>
      <c r="E194" s="66"/>
      <c r="F194" s="66"/>
      <c r="G194" s="66"/>
      <c r="H194" s="63"/>
      <c r="I194" s="66"/>
      <c r="J194" s="63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12"/>
      <c r="V194" s="12"/>
      <c r="W194" s="63"/>
    </row>
    <row r="195" spans="1:23" ht="23.25">
      <c r="A195" s="63"/>
      <c r="B195" s="66"/>
      <c r="C195" s="66"/>
      <c r="D195" s="66"/>
      <c r="E195" s="66"/>
      <c r="F195" s="66"/>
      <c r="G195" s="66"/>
      <c r="H195" s="63"/>
      <c r="I195" s="66"/>
      <c r="J195" s="63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12"/>
      <c r="V195" s="12"/>
      <c r="W195" s="63"/>
    </row>
    <row r="196" spans="1:23" ht="23.25">
      <c r="A196" s="63"/>
      <c r="B196" s="67"/>
      <c r="C196" s="67"/>
      <c r="D196" s="67"/>
      <c r="E196" s="67"/>
      <c r="F196" s="67"/>
      <c r="G196" s="67"/>
      <c r="H196" s="14"/>
      <c r="I196" s="14"/>
      <c r="J196" s="14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11"/>
      <c r="V196" s="11"/>
      <c r="W196" s="63"/>
    </row>
    <row r="197" spans="1:23" ht="23.25">
      <c r="A197" s="63"/>
      <c r="B197" s="67"/>
      <c r="C197" s="67"/>
      <c r="D197" s="67"/>
      <c r="E197" s="67"/>
      <c r="F197" s="67"/>
      <c r="G197" s="67"/>
      <c r="H197" s="14"/>
      <c r="I197" s="14"/>
      <c r="J197" s="14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11"/>
      <c r="V197" s="11"/>
      <c r="W197" s="63"/>
    </row>
    <row r="198" spans="1:23" ht="23.25">
      <c r="A198" s="63"/>
      <c r="B198" s="67"/>
      <c r="C198" s="67"/>
      <c r="D198" s="67"/>
      <c r="E198" s="67"/>
      <c r="F198" s="67"/>
      <c r="G198" s="67"/>
      <c r="H198" s="14"/>
      <c r="I198" s="15"/>
      <c r="J198" s="15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11"/>
      <c r="V198" s="11"/>
      <c r="W198" s="63"/>
    </row>
    <row r="199" spans="1:23" ht="23.25">
      <c r="A199" s="63"/>
      <c r="B199" s="67"/>
      <c r="C199" s="67"/>
      <c r="D199" s="67"/>
      <c r="E199" s="67"/>
      <c r="F199" s="67"/>
      <c r="G199" s="67"/>
      <c r="H199" s="14"/>
      <c r="I199" s="15"/>
      <c r="J199" s="15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11"/>
      <c r="V199" s="11"/>
      <c r="W199" s="63"/>
    </row>
    <row r="200" spans="1:23" ht="23.25">
      <c r="A200" s="63"/>
      <c r="B200" s="67"/>
      <c r="C200" s="67"/>
      <c r="D200" s="67"/>
      <c r="E200" s="67"/>
      <c r="F200" s="67"/>
      <c r="G200" s="67"/>
      <c r="H200" s="14"/>
      <c r="I200" s="14"/>
      <c r="J200" s="14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11"/>
      <c r="V200" s="11"/>
      <c r="W200" s="63"/>
    </row>
    <row r="201" spans="1:23" ht="23.25">
      <c r="A201" s="63"/>
      <c r="B201" s="67"/>
      <c r="C201" s="67"/>
      <c r="D201" s="67"/>
      <c r="E201" s="67"/>
      <c r="F201" s="67"/>
      <c r="G201" s="67"/>
      <c r="H201" s="14"/>
      <c r="I201" s="14"/>
      <c r="J201" s="14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11"/>
      <c r="V201" s="11"/>
      <c r="W201" s="63"/>
    </row>
    <row r="202" spans="1:23" ht="23.25">
      <c r="A202" s="63"/>
      <c r="B202" s="67"/>
      <c r="C202" s="67"/>
      <c r="D202" s="67"/>
      <c r="E202" s="67"/>
      <c r="F202" s="67"/>
      <c r="G202" s="67"/>
      <c r="H202" s="14"/>
      <c r="I202" s="14"/>
      <c r="J202" s="14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11"/>
      <c r="V202" s="11"/>
      <c r="W202" s="63"/>
    </row>
    <row r="203" spans="1:23" ht="23.25">
      <c r="A203" s="63"/>
      <c r="B203" s="67"/>
      <c r="C203" s="67"/>
      <c r="D203" s="67"/>
      <c r="E203" s="67"/>
      <c r="F203" s="67"/>
      <c r="G203" s="67"/>
      <c r="H203" s="14"/>
      <c r="I203" s="14"/>
      <c r="J203" s="14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11"/>
      <c r="V203" s="11"/>
      <c r="W203" s="63"/>
    </row>
    <row r="204" spans="1:23" ht="23.25">
      <c r="A204" s="63"/>
      <c r="B204" s="67"/>
      <c r="C204" s="67"/>
      <c r="D204" s="67"/>
      <c r="E204" s="67"/>
      <c r="F204" s="67"/>
      <c r="G204" s="67"/>
      <c r="H204" s="14"/>
      <c r="I204" s="14"/>
      <c r="J204" s="14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11"/>
      <c r="V204" s="11"/>
      <c r="W204" s="63"/>
    </row>
    <row r="205" spans="1:23" ht="23.25">
      <c r="A205" s="63"/>
      <c r="B205" s="67"/>
      <c r="C205" s="67"/>
      <c r="D205" s="67"/>
      <c r="E205" s="67"/>
      <c r="F205" s="67"/>
      <c r="G205" s="67"/>
      <c r="H205" s="14"/>
      <c r="I205" s="14"/>
      <c r="J205" s="14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11"/>
      <c r="V205" s="11"/>
      <c r="W205" s="63"/>
    </row>
    <row r="206" spans="1:23" ht="23.25">
      <c r="A206" s="63"/>
      <c r="B206" s="67"/>
      <c r="C206" s="67"/>
      <c r="D206" s="67"/>
      <c r="E206" s="67"/>
      <c r="F206" s="67"/>
      <c r="G206" s="67"/>
      <c r="H206" s="14"/>
      <c r="I206" s="14"/>
      <c r="J206" s="14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11"/>
      <c r="V206" s="11"/>
      <c r="W206" s="63"/>
    </row>
    <row r="207" spans="1:23" ht="23.25">
      <c r="A207" s="63"/>
      <c r="B207" s="67"/>
      <c r="C207" s="67"/>
      <c r="D207" s="67"/>
      <c r="E207" s="67"/>
      <c r="F207" s="67"/>
      <c r="G207" s="67"/>
      <c r="H207" s="14"/>
      <c r="I207" s="14"/>
      <c r="J207" s="14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11"/>
      <c r="V207" s="11"/>
      <c r="W207" s="63"/>
    </row>
    <row r="208" spans="1:23" ht="23.25">
      <c r="A208" s="63"/>
      <c r="B208" s="67"/>
      <c r="C208" s="67"/>
      <c r="D208" s="67"/>
      <c r="E208" s="67"/>
      <c r="F208" s="67"/>
      <c r="G208" s="67"/>
      <c r="H208" s="14"/>
      <c r="I208" s="14"/>
      <c r="J208" s="14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11"/>
      <c r="V208" s="11"/>
      <c r="W208" s="63"/>
    </row>
    <row r="209" spans="1:23" ht="23.25">
      <c r="A209" s="63"/>
      <c r="B209" s="67"/>
      <c r="C209" s="67"/>
      <c r="D209" s="67"/>
      <c r="E209" s="67"/>
      <c r="F209" s="67"/>
      <c r="G209" s="67"/>
      <c r="H209" s="14"/>
      <c r="I209" s="14"/>
      <c r="J209" s="14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11"/>
      <c r="V209" s="11"/>
      <c r="W209" s="63"/>
    </row>
    <row r="210" spans="1:23" ht="23.25">
      <c r="A210" s="63"/>
      <c r="B210" s="67"/>
      <c r="C210" s="67"/>
      <c r="D210" s="67"/>
      <c r="E210" s="67"/>
      <c r="F210" s="67"/>
      <c r="G210" s="67"/>
      <c r="H210" s="14"/>
      <c r="I210" s="14"/>
      <c r="J210" s="14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11"/>
      <c r="V210" s="11"/>
      <c r="W210" s="63"/>
    </row>
    <row r="211" spans="1:23" ht="23.25">
      <c r="A211" s="63"/>
      <c r="B211" s="67"/>
      <c r="C211" s="67"/>
      <c r="D211" s="67"/>
      <c r="E211" s="67"/>
      <c r="F211" s="67"/>
      <c r="G211" s="67"/>
      <c r="H211" s="14"/>
      <c r="I211" s="14"/>
      <c r="J211" s="14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11"/>
      <c r="V211" s="11"/>
      <c r="W211" s="63"/>
    </row>
    <row r="212" spans="1:23" ht="23.25">
      <c r="A212" s="63"/>
      <c r="B212" s="67"/>
      <c r="C212" s="67"/>
      <c r="D212" s="67"/>
      <c r="E212" s="67"/>
      <c r="F212" s="67"/>
      <c r="G212" s="67"/>
      <c r="H212" s="14"/>
      <c r="I212" s="14"/>
      <c r="J212" s="14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63"/>
      <c r="V212" s="63"/>
      <c r="W212" s="63"/>
    </row>
    <row r="213" spans="1:23" ht="23.25">
      <c r="A213" s="63"/>
      <c r="B213" s="67"/>
      <c r="C213" s="67"/>
      <c r="D213" s="67"/>
      <c r="E213" s="67"/>
      <c r="F213" s="67"/>
      <c r="G213" s="67"/>
      <c r="H213" s="14"/>
      <c r="I213" s="14"/>
      <c r="J213" s="14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11"/>
      <c r="V213" s="11"/>
      <c r="W213" s="63"/>
    </row>
    <row r="214" spans="1:23" ht="23.25">
      <c r="A214" s="63"/>
      <c r="B214" s="67"/>
      <c r="C214" s="67"/>
      <c r="D214" s="67"/>
      <c r="E214" s="67"/>
      <c r="F214" s="67"/>
      <c r="G214" s="67"/>
      <c r="H214" s="14"/>
      <c r="I214" s="14"/>
      <c r="J214" s="14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11"/>
      <c r="V214" s="11"/>
      <c r="W214" s="63"/>
    </row>
    <row r="215" spans="1:23" ht="23.25">
      <c r="A215" s="63"/>
      <c r="B215" s="67"/>
      <c r="C215" s="67"/>
      <c r="D215" s="67"/>
      <c r="E215" s="67"/>
      <c r="F215" s="67"/>
      <c r="G215" s="67"/>
      <c r="H215" s="14"/>
      <c r="I215" s="14"/>
      <c r="J215" s="14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11"/>
      <c r="V215" s="11"/>
      <c r="W215" s="63"/>
    </row>
    <row r="216" spans="1:23" ht="23.25">
      <c r="A216" s="63"/>
      <c r="B216" s="67"/>
      <c r="C216" s="67"/>
      <c r="D216" s="67"/>
      <c r="E216" s="67"/>
      <c r="F216" s="67"/>
      <c r="G216" s="67"/>
      <c r="H216" s="14"/>
      <c r="I216" s="14"/>
      <c r="J216" s="14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11"/>
      <c r="V216" s="11"/>
      <c r="W216" s="63"/>
    </row>
    <row r="217" spans="1:23" ht="23.25">
      <c r="A217" s="63"/>
      <c r="B217" s="67"/>
      <c r="C217" s="67"/>
      <c r="D217" s="67"/>
      <c r="E217" s="67"/>
      <c r="F217" s="67"/>
      <c r="G217" s="67"/>
      <c r="H217" s="14"/>
      <c r="I217" s="14"/>
      <c r="J217" s="14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11"/>
      <c r="V217" s="11"/>
      <c r="W217" s="63"/>
    </row>
    <row r="218" spans="1:23" ht="23.25">
      <c r="A218" s="63"/>
      <c r="B218" s="67"/>
      <c r="C218" s="67"/>
      <c r="D218" s="67"/>
      <c r="E218" s="67"/>
      <c r="F218" s="67"/>
      <c r="G218" s="67"/>
      <c r="H218" s="14"/>
      <c r="I218" s="14"/>
      <c r="J218" s="14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11"/>
      <c r="V218" s="11"/>
      <c r="W218" s="63"/>
    </row>
    <row r="219" spans="1:23" ht="23.25">
      <c r="A219" s="63"/>
      <c r="B219" s="67"/>
      <c r="C219" s="67"/>
      <c r="D219" s="67"/>
      <c r="E219" s="67"/>
      <c r="F219" s="67"/>
      <c r="G219" s="67"/>
      <c r="H219" s="14"/>
      <c r="I219" s="14"/>
      <c r="J219" s="14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11"/>
      <c r="V219" s="11"/>
      <c r="W219" s="63"/>
    </row>
    <row r="220" spans="1:23" ht="23.25">
      <c r="A220" s="63"/>
      <c r="B220" s="67"/>
      <c r="C220" s="67"/>
      <c r="D220" s="67"/>
      <c r="E220" s="67"/>
      <c r="F220" s="67"/>
      <c r="G220" s="67"/>
      <c r="H220" s="14"/>
      <c r="I220" s="14"/>
      <c r="J220" s="14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11"/>
      <c r="V220" s="11"/>
      <c r="W220" s="63"/>
    </row>
    <row r="221" spans="1:23" ht="23.25">
      <c r="A221" s="63"/>
      <c r="B221" s="67"/>
      <c r="C221" s="67"/>
      <c r="D221" s="67"/>
      <c r="E221" s="67"/>
      <c r="F221" s="67"/>
      <c r="G221" s="67"/>
      <c r="H221" s="14"/>
      <c r="I221" s="14"/>
      <c r="J221" s="14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63"/>
      <c r="V221" s="63"/>
      <c r="W221" s="63"/>
    </row>
    <row r="222" spans="1:23" ht="23.25">
      <c r="A222" s="63"/>
      <c r="B222" s="67"/>
      <c r="C222" s="67"/>
      <c r="D222" s="67"/>
      <c r="E222" s="67"/>
      <c r="F222" s="67"/>
      <c r="G222" s="67"/>
      <c r="H222" s="14"/>
      <c r="I222" s="14"/>
      <c r="J222" s="14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11"/>
      <c r="V222" s="11"/>
      <c r="W222" s="63"/>
    </row>
    <row r="223" spans="1:23" ht="23.25">
      <c r="A223" s="63"/>
      <c r="B223" s="67"/>
      <c r="C223" s="67"/>
      <c r="D223" s="67"/>
      <c r="E223" s="67"/>
      <c r="F223" s="67"/>
      <c r="G223" s="67"/>
      <c r="H223" s="14"/>
      <c r="I223" s="14"/>
      <c r="J223" s="14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11"/>
      <c r="V223" s="11"/>
      <c r="W223" s="63"/>
    </row>
    <row r="224" spans="1:23" ht="23.25">
      <c r="A224" s="63"/>
      <c r="B224" s="67"/>
      <c r="C224" s="67"/>
      <c r="D224" s="67"/>
      <c r="E224" s="67"/>
      <c r="F224" s="67"/>
      <c r="G224" s="67"/>
      <c r="H224" s="14"/>
      <c r="I224" s="14"/>
      <c r="J224" s="14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11"/>
      <c r="V224" s="11"/>
      <c r="W224" s="63"/>
    </row>
    <row r="225" spans="1:23" ht="23.25">
      <c r="A225" s="63"/>
      <c r="B225" s="67"/>
      <c r="C225" s="67"/>
      <c r="D225" s="67"/>
      <c r="E225" s="67"/>
      <c r="F225" s="67"/>
      <c r="G225" s="67"/>
      <c r="H225" s="14"/>
      <c r="I225" s="14"/>
      <c r="J225" s="14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11"/>
      <c r="V225" s="11"/>
      <c r="W225" s="63"/>
    </row>
    <row r="226" spans="1:23" ht="23.25">
      <c r="A226" s="63"/>
      <c r="B226" s="67"/>
      <c r="C226" s="67"/>
      <c r="D226" s="67"/>
      <c r="E226" s="67"/>
      <c r="F226" s="67"/>
      <c r="G226" s="67"/>
      <c r="H226" s="14"/>
      <c r="I226" s="14"/>
      <c r="J226" s="14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11"/>
      <c r="V226" s="11"/>
      <c r="W226" s="63"/>
    </row>
    <row r="227" spans="1:23" ht="23.25">
      <c r="A227" s="63"/>
      <c r="B227" s="67"/>
      <c r="C227" s="67"/>
      <c r="D227" s="67"/>
      <c r="E227" s="67"/>
      <c r="F227" s="67"/>
      <c r="G227" s="67"/>
      <c r="H227" s="14"/>
      <c r="I227" s="14"/>
      <c r="J227" s="14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63"/>
      <c r="V227" s="63"/>
      <c r="W227" s="63"/>
    </row>
    <row r="228" spans="1:23" ht="23.25">
      <c r="A228" s="63"/>
      <c r="B228" s="67"/>
      <c r="C228" s="67"/>
      <c r="D228" s="67"/>
      <c r="E228" s="67"/>
      <c r="F228" s="67"/>
      <c r="G228" s="67"/>
      <c r="H228" s="14"/>
      <c r="I228" s="14"/>
      <c r="J228" s="14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11"/>
      <c r="V228" s="11"/>
      <c r="W228" s="63"/>
    </row>
    <row r="229" spans="1:23" ht="23.25">
      <c r="A229" s="63"/>
      <c r="B229" s="67"/>
      <c r="C229" s="67"/>
      <c r="D229" s="67"/>
      <c r="E229" s="67"/>
      <c r="F229" s="67"/>
      <c r="G229" s="67"/>
      <c r="H229" s="14"/>
      <c r="I229" s="14"/>
      <c r="J229" s="14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11"/>
      <c r="V229" s="11"/>
      <c r="W229" s="63"/>
    </row>
    <row r="230" spans="1:23" ht="23.25">
      <c r="A230" s="63"/>
      <c r="B230" s="67"/>
      <c r="C230" s="67"/>
      <c r="D230" s="67"/>
      <c r="E230" s="67"/>
      <c r="F230" s="67"/>
      <c r="G230" s="67"/>
      <c r="H230" s="14"/>
      <c r="I230" s="14"/>
      <c r="J230" s="14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11"/>
      <c r="V230" s="11"/>
      <c r="W230" s="63"/>
    </row>
    <row r="231" spans="1:23" ht="23.25">
      <c r="A231" s="63"/>
      <c r="B231" s="67"/>
      <c r="C231" s="67"/>
      <c r="D231" s="67"/>
      <c r="E231" s="67"/>
      <c r="F231" s="67"/>
      <c r="G231" s="67"/>
      <c r="H231" s="14"/>
      <c r="I231" s="14"/>
      <c r="J231" s="14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11"/>
      <c r="V231" s="11"/>
      <c r="W231" s="63"/>
    </row>
    <row r="232" spans="1:23" ht="23.25">
      <c r="A232" s="63"/>
      <c r="B232" s="67"/>
      <c r="C232" s="67"/>
      <c r="D232" s="67"/>
      <c r="E232" s="67"/>
      <c r="F232" s="67"/>
      <c r="G232" s="67"/>
      <c r="H232" s="14"/>
      <c r="I232" s="14"/>
      <c r="J232" s="14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11"/>
      <c r="V232" s="11"/>
      <c r="W232" s="63"/>
    </row>
    <row r="233" spans="1:23" ht="23.25">
      <c r="A233" s="63"/>
      <c r="B233" s="67"/>
      <c r="C233" s="67"/>
      <c r="D233" s="67"/>
      <c r="E233" s="67"/>
      <c r="F233" s="67"/>
      <c r="G233" s="67"/>
      <c r="H233" s="14"/>
      <c r="I233" s="14"/>
      <c r="J233" s="14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11"/>
      <c r="V233" s="11"/>
      <c r="W233" s="63"/>
    </row>
    <row r="234" spans="1:23" ht="23.25">
      <c r="A234" s="63"/>
      <c r="B234" s="67"/>
      <c r="C234" s="67"/>
      <c r="D234" s="67"/>
      <c r="E234" s="67"/>
      <c r="F234" s="67"/>
      <c r="G234" s="67"/>
      <c r="H234" s="14"/>
      <c r="I234" s="14"/>
      <c r="J234" s="14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11"/>
      <c r="V234" s="11"/>
      <c r="W234" s="63"/>
    </row>
    <row r="235" spans="2:23" ht="23.25">
      <c r="B235" s="63"/>
      <c r="C235" s="63"/>
      <c r="D235" s="63"/>
      <c r="E235" s="63"/>
      <c r="F235" s="63"/>
      <c r="G235" s="66"/>
      <c r="H235" s="63"/>
      <c r="I235" s="63"/>
      <c r="J235" s="63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11"/>
      <c r="V235" s="11"/>
      <c r="W235" s="63"/>
    </row>
  </sheetData>
  <sheetProtection/>
  <mergeCells count="5">
    <mergeCell ref="M1:O1"/>
    <mergeCell ref="T7:V7"/>
    <mergeCell ref="U8:V8"/>
    <mergeCell ref="I46:I47"/>
    <mergeCell ref="I54:I55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2014-04-09T01:20:52Z</cp:lastPrinted>
  <dcterms:created xsi:type="dcterms:W3CDTF">2014-02-18T18:42:36Z</dcterms:created>
  <dcterms:modified xsi:type="dcterms:W3CDTF">2014-04-09T01:21:04Z</dcterms:modified>
  <cp:category/>
  <cp:version/>
  <cp:contentType/>
  <cp:contentStatus/>
</cp:coreProperties>
</file>