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0730" windowHeight="11760" tabRatio="536" activeTab="0"/>
  </bookViews>
  <sheets>
    <sheet name="MASCRILLA PP" sheetId="1" r:id="rId1"/>
  </sheets>
  <definedNames>
    <definedName name="_Fill" hidden="1">#REF!</definedName>
    <definedName name="A_impresión_IM">#REF!</definedName>
    <definedName name="_xlnm.Print_Area" localSheetId="0">'MASCRILLA PP'!$A$1:$U$200</definedName>
    <definedName name="DIFERENCIAS">#N/A</definedName>
    <definedName name="FORM" localSheetId="0">'MASCRILLA PP'!$A$200</definedName>
    <definedName name="FORM">#REF!</definedName>
    <definedName name="MASCARILLA">#REF!</definedName>
    <definedName name="_xlnm.Print_Titles" localSheetId="0">'MASCRILLA PP'!$1:$12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C3AP400</t>
        </r>
      </text>
    </comment>
  </commentList>
</comments>
</file>

<file path=xl/sharedStrings.xml><?xml version="1.0" encoding="utf-8"?>
<sst xmlns="http://schemas.openxmlformats.org/spreadsheetml/2006/main" count="371" uniqueCount="72">
  <si>
    <t>(Pesos)</t>
  </si>
  <si>
    <t>G A S T O    C O R R I E N T E</t>
  </si>
  <si>
    <t>G A S T O   D E   I N V E R S I Ó N</t>
  </si>
  <si>
    <t>TOTAL</t>
  </si>
  <si>
    <t>Suma</t>
  </si>
  <si>
    <t>Inversión</t>
  </si>
  <si>
    <t>Total</t>
  </si>
  <si>
    <t>Corriente</t>
  </si>
  <si>
    <t>*</t>
  </si>
  <si>
    <t>CUENTA DE LA HACIENDA PÚBLICA FEDERAL DE 2013</t>
  </si>
  <si>
    <t>Servicios Personales</t>
  </si>
  <si>
    <t xml:space="preserve"> </t>
  </si>
  <si>
    <t>Subsidios</t>
  </si>
  <si>
    <t>DENOMINACIÓN</t>
  </si>
  <si>
    <t>PROGRAMA PRESUPESTARIO</t>
  </si>
  <si>
    <t>Tipo</t>
  </si>
  <si>
    <t>Grupo</t>
  </si>
  <si>
    <t>Modalidad</t>
  </si>
  <si>
    <t>Programa</t>
  </si>
  <si>
    <t>Gasto de Operación</t>
  </si>
  <si>
    <t xml:space="preserve">Otros de     Corriente  </t>
  </si>
  <si>
    <t>Inversión       Física</t>
  </si>
  <si>
    <t>Otros de        Inversión</t>
  </si>
  <si>
    <t>Estructura</t>
  </si>
  <si>
    <t>Porcentual</t>
  </si>
  <si>
    <t>GASTO POR CATEGORÍA PROGRAMÁTICA</t>
  </si>
  <si>
    <t>TOTAL APROBADO</t>
  </si>
  <si>
    <t>TOTAL MODIFICADO</t>
  </si>
  <si>
    <t>TOTAL DEVENGADO</t>
  </si>
  <si>
    <t>TOTAL PAGADO</t>
  </si>
  <si>
    <t>PORCENTAJE DE EJERCICIO EJER/ORIG</t>
  </si>
  <si>
    <t>PORCENTAJE DE EJERCICIO EJER/MODIF</t>
  </si>
  <si>
    <t>1</t>
  </si>
  <si>
    <t>GOBIERNO</t>
  </si>
  <si>
    <t xml:space="preserve">  Aprobado</t>
  </si>
  <si>
    <t xml:space="preserve">  Modificado</t>
  </si>
  <si>
    <t xml:space="preserve">  Devengado</t>
  </si>
  <si>
    <t xml:space="preserve">  Pagado</t>
  </si>
  <si>
    <t xml:space="preserve">  Porcentaje de Ejercicio Pag/Aprob</t>
  </si>
  <si>
    <t xml:space="preserve">  Porcentaje de Ejercicio Pag/Modif</t>
  </si>
  <si>
    <t>3</t>
  </si>
  <si>
    <t>Coordinación de la Política de Gobierno</t>
  </si>
  <si>
    <t>Función Pública</t>
  </si>
  <si>
    <t>Función pública y buen gobierno</t>
  </si>
  <si>
    <t>O</t>
  </si>
  <si>
    <t>001</t>
  </si>
  <si>
    <t>Actividades de Apoyo a la función pública y buen gobierno</t>
  </si>
  <si>
    <t>2</t>
  </si>
  <si>
    <t>DESARROLLO SOCIAL</t>
  </si>
  <si>
    <t>Vivienda y Servicios a la Comunidad</t>
  </si>
  <si>
    <t>Urbanización</t>
  </si>
  <si>
    <t>Servicios de apoyo administrativo</t>
  </si>
  <si>
    <t>M</t>
  </si>
  <si>
    <t>Actividades de apoyo administrativo</t>
  </si>
  <si>
    <t>Financiamiento y recuperación de Banca de Desarrollo</t>
  </si>
  <si>
    <t>E</t>
  </si>
  <si>
    <t>016</t>
  </si>
  <si>
    <t>Otorgamiento de crédito a Estados y municipios</t>
  </si>
  <si>
    <t>017</t>
  </si>
  <si>
    <t>Financiamiento a Proyectos de Infraestructura</t>
  </si>
  <si>
    <t>R</t>
  </si>
  <si>
    <t>022</t>
  </si>
  <si>
    <t>Otros servicios financieros de Banca de Desarrollo</t>
  </si>
  <si>
    <t>018</t>
  </si>
  <si>
    <t>Otorgamiento de garantías financieras</t>
  </si>
  <si>
    <t>019</t>
  </si>
  <si>
    <t>Servicios financieros complementarios</t>
  </si>
  <si>
    <t>BANCO NACIONAL DE OBRAS Y SERVICIOS PÚBLICOS S.N.C</t>
  </si>
  <si>
    <t xml:space="preserve">NOTA: Las sumas parciales y total pueden no coincidir debido al redondeo. </t>
  </si>
  <si>
    <t>Fuente: Presupuesto aprobado y modificado, sistemas globalizadores de la Secretaría de Hacienda y Crédito Público. Presupuesto devengado y pagado, la entidad paraestatal.</t>
  </si>
  <si>
    <t xml:space="preserve">  </t>
  </si>
  <si>
    <t>Participación en la Asociación Latinoamericana de de Instituciones Financieras para el Desarrollo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</si>
</sst>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  <numFmt numFmtId="182" formatCode="_(* #,##0.0_);_(* \(#,##0.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59">
    <font>
      <sz val="18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20"/>
      <color indexed="8"/>
      <name val="Arial"/>
      <family val="2"/>
    </font>
    <font>
      <sz val="19"/>
      <name val="Soberana Sans"/>
      <family val="3"/>
    </font>
    <font>
      <sz val="19"/>
      <color indexed="8"/>
      <name val="Soberana Sans"/>
      <family val="3"/>
    </font>
    <font>
      <u val="single"/>
      <sz val="20"/>
      <name val="Soberana Sans"/>
      <family val="3"/>
    </font>
    <font>
      <sz val="20"/>
      <name val="Soberana Sans"/>
      <family val="3"/>
    </font>
    <font>
      <sz val="20"/>
      <color indexed="8"/>
      <name val="Soberana Sans"/>
      <family val="3"/>
    </font>
    <font>
      <u val="single"/>
      <sz val="19"/>
      <color indexed="8"/>
      <name val="Soberana Sans"/>
      <family val="3"/>
    </font>
    <font>
      <sz val="21"/>
      <name val="Soberana Sans"/>
      <family val="3"/>
    </font>
    <font>
      <sz val="21"/>
      <color indexed="8"/>
      <name val="Soberana Sans"/>
      <family val="3"/>
    </font>
    <font>
      <u val="single"/>
      <sz val="21"/>
      <color indexed="8"/>
      <name val="Soberana Sans"/>
      <family val="3"/>
    </font>
    <font>
      <u val="single"/>
      <sz val="21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3.5"/>
      <color indexed="9"/>
      <name val="Soberana Sans"/>
      <family val="3"/>
    </font>
    <font>
      <sz val="23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3.5"/>
      <color theme="0"/>
      <name val="Soberana Sans"/>
      <family val="3"/>
    </font>
    <font>
      <sz val="23"/>
      <color theme="0"/>
      <name val="Soberana Sans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/>
      <right/>
      <top style="thin"/>
      <bottom/>
    </border>
    <border>
      <left/>
      <right style="thin">
        <color indexed="8"/>
      </right>
      <top style="thin"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71" fontId="0" fillId="0" borderId="0" applyFon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57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Continuous" vertical="center"/>
    </xf>
    <xf numFmtId="14" fontId="2" fillId="0" borderId="0" xfId="0" applyNumberFormat="1" applyFont="1" applyFill="1" applyAlignment="1">
      <alignment horizontal="centerContinuous" vertical="center"/>
    </xf>
    <xf numFmtId="164" fontId="2" fillId="0" borderId="10" xfId="0" applyNumberFormat="1" applyFont="1" applyFill="1" applyBorder="1" applyAlignment="1">
      <alignment vertical="center"/>
    </xf>
    <xf numFmtId="0" fontId="56" fillId="33" borderId="11" xfId="0" applyFont="1" applyFill="1" applyBorder="1" applyAlignment="1">
      <alignment vertical="center"/>
    </xf>
    <xf numFmtId="0" fontId="56" fillId="33" borderId="12" xfId="0" applyFont="1" applyFill="1" applyBorder="1" applyAlignment="1">
      <alignment vertical="center"/>
    </xf>
    <xf numFmtId="0" fontId="56" fillId="33" borderId="13" xfId="0" applyFont="1" applyFill="1" applyBorder="1" applyAlignment="1">
      <alignment vertical="center"/>
    </xf>
    <xf numFmtId="0" fontId="56" fillId="33" borderId="1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6" fillId="33" borderId="0" xfId="0" applyNumberFormat="1" applyFont="1" applyFill="1" applyBorder="1" applyAlignment="1">
      <alignment horizontal="left" vertical="center"/>
    </xf>
    <xf numFmtId="164" fontId="56" fillId="33" borderId="10" xfId="0" applyNumberFormat="1" applyFont="1" applyFill="1" applyBorder="1" applyAlignment="1">
      <alignment horizontal="left" vertical="center"/>
    </xf>
    <xf numFmtId="0" fontId="56" fillId="33" borderId="0" xfId="0" applyNumberFormat="1" applyFont="1" applyFill="1" applyBorder="1" applyAlignment="1">
      <alignment horizontal="left" vertical="top"/>
    </xf>
    <xf numFmtId="0" fontId="56" fillId="33" borderId="10" xfId="0" applyFont="1" applyFill="1" applyBorder="1" applyAlignment="1">
      <alignment horizontal="left" vertical="top" wrapText="1"/>
    </xf>
    <xf numFmtId="0" fontId="56" fillId="33" borderId="14" xfId="0" applyFont="1" applyFill="1" applyBorder="1" applyAlignment="1">
      <alignment horizontal="left" vertical="top"/>
    </xf>
    <xf numFmtId="0" fontId="56" fillId="33" borderId="15" xfId="0" applyFont="1" applyFill="1" applyBorder="1" applyAlignment="1">
      <alignment horizontal="left" vertical="top" wrapText="1"/>
    </xf>
    <xf numFmtId="178" fontId="0" fillId="0" borderId="0" xfId="0" applyNumberFormat="1" applyAlignment="1">
      <alignment/>
    </xf>
    <xf numFmtId="178" fontId="10" fillId="0" borderId="0" xfId="0" applyNumberFormat="1" applyFont="1" applyFill="1" applyAlignment="1">
      <alignment vertical="center"/>
    </xf>
    <xf numFmtId="164" fontId="9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177" fontId="13" fillId="0" borderId="16" xfId="0" applyNumberFormat="1" applyFont="1" applyFill="1" applyBorder="1" applyAlignment="1">
      <alignment horizontal="center" vertical="top"/>
    </xf>
    <xf numFmtId="177" fontId="14" fillId="0" borderId="16" xfId="0" applyNumberFormat="1" applyFont="1" applyFill="1" applyBorder="1" applyAlignment="1">
      <alignment horizontal="center" vertical="top"/>
    </xf>
    <xf numFmtId="167" fontId="14" fillId="0" borderId="16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vertical="top"/>
    </xf>
    <xf numFmtId="0" fontId="14" fillId="0" borderId="18" xfId="0" applyFont="1" applyBorder="1" applyAlignment="1">
      <alignment vertical="top"/>
    </xf>
    <xf numFmtId="49" fontId="14" fillId="0" borderId="10" xfId="0" applyNumberFormat="1" applyFont="1" applyFill="1" applyBorder="1" applyAlignment="1">
      <alignment vertical="top"/>
    </xf>
    <xf numFmtId="177" fontId="13" fillId="0" borderId="19" xfId="0" applyNumberFormat="1" applyFont="1" applyFill="1" applyBorder="1" applyAlignment="1">
      <alignment horizontal="center" vertical="top"/>
    </xf>
    <xf numFmtId="177" fontId="13" fillId="0" borderId="19" xfId="0" applyNumberFormat="1" applyFont="1" applyBorder="1" applyAlignment="1">
      <alignment horizontal="center" vertical="top"/>
    </xf>
    <xf numFmtId="167" fontId="13" fillId="0" borderId="19" xfId="0" applyNumberFormat="1" applyFont="1" applyBorder="1" applyAlignment="1">
      <alignment horizontal="center" vertical="top"/>
    </xf>
    <xf numFmtId="178" fontId="14" fillId="0" borderId="0" xfId="0" applyNumberFormat="1" applyFont="1" applyAlignment="1">
      <alignment/>
    </xf>
    <xf numFmtId="0" fontId="13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167" fontId="13" fillId="0" borderId="19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vertical="top"/>
    </xf>
    <xf numFmtId="0" fontId="14" fillId="0" borderId="20" xfId="0" applyFont="1" applyBorder="1" applyAlignment="1">
      <alignment vertical="top"/>
    </xf>
    <xf numFmtId="177" fontId="13" fillId="0" borderId="0" xfId="0" applyNumberFormat="1" applyFont="1" applyAlignment="1">
      <alignment horizontal="center"/>
    </xf>
    <xf numFmtId="177" fontId="13" fillId="0" borderId="19" xfId="0" applyNumberFormat="1" applyFont="1" applyBorder="1" applyAlignment="1">
      <alignment horizontal="center"/>
    </xf>
    <xf numFmtId="167" fontId="13" fillId="0" borderId="21" xfId="0" applyNumberFormat="1" applyFont="1" applyFill="1" applyBorder="1" applyAlignment="1">
      <alignment horizontal="center" vertical="top"/>
    </xf>
    <xf numFmtId="0" fontId="14" fillId="0" borderId="0" xfId="0" applyNumberFormat="1" applyFont="1" applyFill="1" applyBorder="1" applyAlignment="1">
      <alignment vertical="top"/>
    </xf>
    <xf numFmtId="0" fontId="13" fillId="0" borderId="0" xfId="0" applyFont="1" applyAlignment="1">
      <alignment horizontal="justify" vertical="top" wrapText="1"/>
    </xf>
    <xf numFmtId="177" fontId="14" fillId="0" borderId="19" xfId="0" applyNumberFormat="1" applyFont="1" applyFill="1" applyBorder="1" applyAlignment="1">
      <alignment horizontal="center" vertical="top"/>
    </xf>
    <xf numFmtId="167" fontId="14" fillId="0" borderId="19" xfId="0" applyNumberFormat="1" applyFont="1" applyFill="1" applyBorder="1" applyAlignment="1">
      <alignment horizontal="center" vertical="top"/>
    </xf>
    <xf numFmtId="0" fontId="14" fillId="0" borderId="22" xfId="0" applyNumberFormat="1" applyFont="1" applyFill="1" applyBorder="1" applyAlignment="1">
      <alignment vertical="top"/>
    </xf>
    <xf numFmtId="177" fontId="14" fillId="0" borderId="23" xfId="0" applyNumberFormat="1" applyFont="1" applyFill="1" applyBorder="1" applyAlignment="1">
      <alignment horizontal="center" vertical="top"/>
    </xf>
    <xf numFmtId="167" fontId="14" fillId="0" borderId="23" xfId="0" applyNumberFormat="1" applyFont="1" applyFill="1" applyBorder="1" applyAlignment="1" quotePrefix="1">
      <alignment horizontal="center" vertical="top"/>
    </xf>
    <xf numFmtId="49" fontId="14" fillId="0" borderId="24" xfId="0" applyNumberFormat="1" applyFont="1" applyFill="1" applyBorder="1" applyAlignment="1">
      <alignment horizontal="left" vertical="top"/>
    </xf>
    <xf numFmtId="49" fontId="15" fillId="0" borderId="24" xfId="0" applyNumberFormat="1" applyFont="1" applyFill="1" applyBorder="1" applyAlignment="1">
      <alignment vertical="top"/>
    </xf>
    <xf numFmtId="49" fontId="14" fillId="0" borderId="15" xfId="0" applyNumberFormat="1" applyFont="1" applyFill="1" applyBorder="1" applyAlignment="1">
      <alignment vertical="top"/>
    </xf>
    <xf numFmtId="179" fontId="12" fillId="0" borderId="23" xfId="0" applyNumberFormat="1" applyFont="1" applyFill="1" applyBorder="1" applyAlignment="1">
      <alignment vertical="top"/>
    </xf>
    <xf numFmtId="178" fontId="12" fillId="0" borderId="25" xfId="0" applyNumberFormat="1" applyFont="1" applyFill="1" applyBorder="1" applyAlignment="1">
      <alignment vertical="top"/>
    </xf>
    <xf numFmtId="178" fontId="12" fillId="0" borderId="23" xfId="0" applyNumberFormat="1" applyFont="1" applyFill="1" applyBorder="1" applyAlignment="1">
      <alignment horizontal="right" vertical="top"/>
    </xf>
    <xf numFmtId="174" fontId="12" fillId="0" borderId="0" xfId="0" applyNumberFormat="1" applyFont="1" applyFill="1" applyBorder="1" applyAlignment="1">
      <alignment vertical="top"/>
    </xf>
    <xf numFmtId="174" fontId="12" fillId="0" borderId="26" xfId="0" applyNumberFormat="1" applyFont="1" applyFill="1" applyBorder="1" applyAlignment="1">
      <alignment vertical="top"/>
    </xf>
    <xf numFmtId="174" fontId="12" fillId="0" borderId="13" xfId="0" applyNumberFormat="1" applyFont="1" applyFill="1" applyBorder="1" applyAlignment="1">
      <alignment vertical="top"/>
    </xf>
    <xf numFmtId="164" fontId="12" fillId="0" borderId="26" xfId="0" applyNumberFormat="1" applyFont="1" applyFill="1" applyBorder="1" applyAlignment="1">
      <alignment vertical="top"/>
    </xf>
    <xf numFmtId="179" fontId="16" fillId="0" borderId="19" xfId="0" applyNumberFormat="1" applyFont="1" applyFill="1" applyBorder="1" applyAlignment="1">
      <alignment vertical="top"/>
    </xf>
    <xf numFmtId="178" fontId="16" fillId="0" borderId="26" xfId="0" applyNumberFormat="1" applyFont="1" applyFill="1" applyBorder="1" applyAlignment="1">
      <alignment vertical="top"/>
    </xf>
    <xf numFmtId="178" fontId="12" fillId="0" borderId="19" xfId="0" applyNumberFormat="1" applyFont="1" applyFill="1" applyBorder="1" applyAlignment="1">
      <alignment vertical="top"/>
    </xf>
    <xf numFmtId="3" fontId="12" fillId="0" borderId="10" xfId="0" applyNumberFormat="1" applyFont="1" applyFill="1" applyBorder="1" applyAlignment="1">
      <alignment vertical="top"/>
    </xf>
    <xf numFmtId="3" fontId="12" fillId="0" borderId="19" xfId="0" applyNumberFormat="1" applyFont="1" applyFill="1" applyBorder="1" applyAlignment="1">
      <alignment vertical="top"/>
    </xf>
    <xf numFmtId="178" fontId="12" fillId="0" borderId="26" xfId="0" applyNumberFormat="1" applyFont="1" applyFill="1" applyBorder="1" applyAlignment="1">
      <alignment vertical="top"/>
    </xf>
    <xf numFmtId="179" fontId="12" fillId="0" borderId="10" xfId="0" applyNumberFormat="1" applyFont="1" applyFill="1" applyBorder="1" applyAlignment="1">
      <alignment vertical="top"/>
    </xf>
    <xf numFmtId="179" fontId="12" fillId="0" borderId="19" xfId="0" applyNumberFormat="1" applyFont="1" applyFill="1" applyBorder="1" applyAlignment="1">
      <alignment vertical="top"/>
    </xf>
    <xf numFmtId="178" fontId="12" fillId="0" borderId="19" xfId="0" applyNumberFormat="1" applyFont="1" applyFill="1" applyBorder="1" applyAlignment="1">
      <alignment horizontal="right" vertical="top"/>
    </xf>
    <xf numFmtId="0" fontId="11" fillId="0" borderId="10" xfId="0" applyFont="1" applyBorder="1" applyAlignment="1">
      <alignment vertical="top"/>
    </xf>
    <xf numFmtId="164" fontId="14" fillId="0" borderId="0" xfId="0" applyNumberFormat="1" applyFont="1" applyFill="1" applyAlignment="1">
      <alignment vertical="center"/>
    </xf>
    <xf numFmtId="164" fontId="14" fillId="0" borderId="0" xfId="0" applyNumberFormat="1" applyFont="1" applyFill="1" applyAlignment="1">
      <alignment horizontal="right" vertical="center"/>
    </xf>
    <xf numFmtId="20" fontId="9" fillId="0" borderId="0" xfId="0" applyNumberFormat="1" applyFont="1" applyFill="1" applyAlignment="1">
      <alignment horizontal="centerContinuous" vertical="center"/>
    </xf>
    <xf numFmtId="164" fontId="9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top"/>
    </xf>
    <xf numFmtId="0" fontId="17" fillId="0" borderId="19" xfId="0" applyFont="1" applyBorder="1" applyAlignment="1">
      <alignment horizontal="center"/>
    </xf>
    <xf numFmtId="0" fontId="17" fillId="0" borderId="19" xfId="0" applyFont="1" applyBorder="1" applyAlignment="1">
      <alignment/>
    </xf>
    <xf numFmtId="167" fontId="17" fillId="0" borderId="22" xfId="0" applyNumberFormat="1" applyFont="1" applyFill="1" applyBorder="1" applyAlignment="1">
      <alignment horizontal="center" vertical="top"/>
    </xf>
    <xf numFmtId="0" fontId="17" fillId="0" borderId="22" xfId="0" applyFont="1" applyBorder="1" applyAlignment="1">
      <alignment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/>
    </xf>
    <xf numFmtId="174" fontId="18" fillId="0" borderId="26" xfId="0" applyNumberFormat="1" applyFont="1" applyFill="1" applyBorder="1" applyAlignment="1">
      <alignment vertical="top"/>
    </xf>
    <xf numFmtId="164" fontId="18" fillId="0" borderId="10" xfId="0" applyNumberFormat="1" applyFont="1" applyFill="1" applyBorder="1" applyAlignment="1">
      <alignment vertical="top"/>
    </xf>
    <xf numFmtId="164" fontId="19" fillId="0" borderId="10" xfId="0" applyNumberFormat="1" applyFont="1" applyFill="1" applyBorder="1" applyAlignment="1">
      <alignment vertical="top"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182" fontId="17" fillId="0" borderId="19" xfId="47" applyNumberFormat="1" applyFont="1" applyBorder="1" applyAlignment="1">
      <alignment/>
    </xf>
    <xf numFmtId="168" fontId="17" fillId="0" borderId="19" xfId="0" applyNumberFormat="1" applyFont="1" applyBorder="1" applyAlignment="1">
      <alignment/>
    </xf>
    <xf numFmtId="169" fontId="17" fillId="0" borderId="19" xfId="0" applyNumberFormat="1" applyFont="1" applyBorder="1" applyAlignment="1">
      <alignment/>
    </xf>
    <xf numFmtId="169" fontId="17" fillId="0" borderId="19" xfId="0" applyNumberFormat="1" applyFont="1" applyFill="1" applyBorder="1" applyAlignment="1">
      <alignment vertical="top"/>
    </xf>
    <xf numFmtId="0" fontId="17" fillId="0" borderId="26" xfId="0" applyFont="1" applyBorder="1" applyAlignment="1">
      <alignment horizontal="center"/>
    </xf>
    <xf numFmtId="0" fontId="17" fillId="0" borderId="26" xfId="0" applyFont="1" applyBorder="1" applyAlignment="1">
      <alignment/>
    </xf>
    <xf numFmtId="167" fontId="17" fillId="0" borderId="26" xfId="0" applyNumberFormat="1" applyFont="1" applyFill="1" applyBorder="1" applyAlignment="1">
      <alignment horizontal="center" vertical="top"/>
    </xf>
    <xf numFmtId="0" fontId="17" fillId="0" borderId="10" xfId="0" applyFont="1" applyBorder="1" applyAlignment="1">
      <alignment/>
    </xf>
    <xf numFmtId="168" fontId="20" fillId="0" borderId="19" xfId="0" applyNumberFormat="1" applyFont="1" applyBorder="1" applyAlignment="1">
      <alignment/>
    </xf>
    <xf numFmtId="169" fontId="20" fillId="0" borderId="19" xfId="0" applyNumberFormat="1" applyFont="1" applyBorder="1" applyAlignment="1">
      <alignment/>
    </xf>
    <xf numFmtId="0" fontId="17" fillId="0" borderId="26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174" fontId="18" fillId="0" borderId="10" xfId="0" applyNumberFormat="1" applyFont="1" applyFill="1" applyBorder="1" applyAlignment="1">
      <alignment vertical="top"/>
    </xf>
    <xf numFmtId="168" fontId="17" fillId="0" borderId="10" xfId="0" applyNumberFormat="1" applyFont="1" applyBorder="1" applyAlignment="1">
      <alignment/>
    </xf>
    <xf numFmtId="177" fontId="14" fillId="0" borderId="0" xfId="0" applyNumberFormat="1" applyFont="1" applyFill="1" applyBorder="1" applyAlignment="1">
      <alignment horizontal="center" vertical="top"/>
    </xf>
    <xf numFmtId="167" fontId="14" fillId="0" borderId="0" xfId="0" applyNumberFormat="1" applyFont="1" applyFill="1" applyBorder="1" applyAlignment="1" quotePrefix="1">
      <alignment horizontal="center" vertical="top"/>
    </xf>
    <xf numFmtId="49" fontId="14" fillId="0" borderId="0" xfId="0" applyNumberFormat="1" applyFont="1" applyFill="1" applyBorder="1" applyAlignment="1">
      <alignment horizontal="left" vertical="top"/>
    </xf>
    <xf numFmtId="49" fontId="15" fillId="0" borderId="0" xfId="0" applyNumberFormat="1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vertical="top"/>
    </xf>
    <xf numFmtId="179" fontId="12" fillId="0" borderId="0" xfId="0" applyNumberFormat="1" applyFont="1" applyFill="1" applyBorder="1" applyAlignment="1">
      <alignment vertical="top"/>
    </xf>
    <xf numFmtId="178" fontId="12" fillId="0" borderId="0" xfId="0" applyNumberFormat="1" applyFont="1" applyFill="1" applyBorder="1" applyAlignment="1">
      <alignment vertical="top"/>
    </xf>
    <xf numFmtId="178" fontId="12" fillId="0" borderId="0" xfId="0" applyNumberFormat="1" applyFont="1" applyFill="1" applyBorder="1" applyAlignment="1">
      <alignment horizontal="right" vertical="top"/>
    </xf>
    <xf numFmtId="0" fontId="17" fillId="0" borderId="0" xfId="0" applyFont="1" applyBorder="1" applyAlignment="1">
      <alignment horizontal="left" vertical="top" wrapText="1"/>
    </xf>
    <xf numFmtId="164" fontId="56" fillId="33" borderId="16" xfId="0" applyNumberFormat="1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wrapText="1"/>
    </xf>
    <xf numFmtId="0" fontId="56" fillId="33" borderId="23" xfId="0" applyFont="1" applyFill="1" applyBorder="1" applyAlignment="1">
      <alignment wrapText="1"/>
    </xf>
    <xf numFmtId="164" fontId="56" fillId="33" borderId="19" xfId="0" applyNumberFormat="1" applyFont="1" applyFill="1" applyBorder="1" applyAlignment="1">
      <alignment horizontal="center" vertical="center" wrapText="1"/>
    </xf>
    <xf numFmtId="49" fontId="57" fillId="33" borderId="16" xfId="0" applyNumberFormat="1" applyFont="1" applyFill="1" applyBorder="1" applyAlignment="1">
      <alignment horizontal="center" vertical="center" wrapText="1"/>
    </xf>
    <xf numFmtId="49" fontId="57" fillId="33" borderId="19" xfId="0" applyNumberFormat="1" applyFont="1" applyFill="1" applyBorder="1" applyAlignment="1">
      <alignment horizontal="center" vertical="center" wrapText="1"/>
    </xf>
    <xf numFmtId="49" fontId="57" fillId="33" borderId="27" xfId="0" applyNumberFormat="1" applyFont="1" applyFill="1" applyBorder="1" applyAlignment="1">
      <alignment horizontal="center" vertical="center" wrapText="1"/>
    </xf>
    <xf numFmtId="0" fontId="57" fillId="33" borderId="16" xfId="0" applyNumberFormat="1" applyFont="1" applyFill="1" applyBorder="1" applyAlignment="1">
      <alignment horizontal="center" vertical="center" wrapText="1"/>
    </xf>
    <xf numFmtId="0" fontId="57" fillId="33" borderId="19" xfId="0" applyNumberFormat="1" applyFont="1" applyFill="1" applyBorder="1" applyAlignment="1">
      <alignment horizontal="center" vertical="center" wrapText="1"/>
    </xf>
    <xf numFmtId="0" fontId="57" fillId="33" borderId="27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14" fontId="9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9" fillId="0" borderId="0" xfId="0" applyNumberFormat="1" applyFont="1" applyFill="1" applyAlignment="1">
      <alignment horizontal="right" vertical="center"/>
    </xf>
    <xf numFmtId="164" fontId="9" fillId="0" borderId="0" xfId="0" applyNumberFormat="1" applyFont="1" applyFill="1" applyAlignment="1">
      <alignment horizontal="center" vertical="center"/>
    </xf>
    <xf numFmtId="164" fontId="56" fillId="33" borderId="28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64" fontId="56" fillId="33" borderId="2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56" fillId="33" borderId="29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30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31" xfId="0" applyFont="1" applyFill="1" applyBorder="1" applyAlignment="1">
      <alignment horizontal="center" vertical="center" wrapText="1"/>
    </xf>
    <xf numFmtId="164" fontId="56" fillId="33" borderId="29" xfId="0" applyNumberFormat="1" applyFont="1" applyFill="1" applyBorder="1" applyAlignment="1">
      <alignment horizontal="center" vertical="center" wrapText="1"/>
    </xf>
    <xf numFmtId="164" fontId="56" fillId="33" borderId="17" xfId="0" applyNumberFormat="1" applyFont="1" applyFill="1" applyBorder="1" applyAlignment="1">
      <alignment horizontal="center" vertical="top" wrapText="1"/>
    </xf>
    <xf numFmtId="164" fontId="56" fillId="33" borderId="32" xfId="0" applyNumberFormat="1" applyFont="1" applyFill="1" applyBorder="1" applyAlignment="1">
      <alignment horizontal="center" vertical="top" wrapText="1"/>
    </xf>
    <xf numFmtId="0" fontId="56" fillId="33" borderId="30" xfId="0" applyFont="1" applyFill="1" applyBorder="1" applyAlignment="1">
      <alignment horizontal="center" vertical="top" wrapText="1"/>
    </xf>
    <xf numFmtId="0" fontId="56" fillId="33" borderId="31" xfId="0" applyFont="1" applyFill="1" applyBorder="1" applyAlignment="1">
      <alignment horizontal="center" vertical="top" wrapText="1"/>
    </xf>
    <xf numFmtId="0" fontId="56" fillId="33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56" fillId="33" borderId="32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wrapText="1"/>
    </xf>
    <xf numFmtId="0" fontId="56" fillId="33" borderId="15" xfId="0" applyFont="1" applyFill="1" applyBorder="1" applyAlignment="1">
      <alignment wrapText="1"/>
    </xf>
    <xf numFmtId="177" fontId="14" fillId="0" borderId="0" xfId="0" applyNumberFormat="1" applyFont="1" applyFill="1" applyBorder="1" applyAlignment="1">
      <alignment horizontal="left" vertical="top"/>
    </xf>
    <xf numFmtId="0" fontId="17" fillId="0" borderId="0" xfId="0" applyFont="1" applyBorder="1" applyAlignment="1">
      <alignment horizontal="justify" vertical="top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245"/>
  <sheetViews>
    <sheetView showGridLines="0" showZeros="0" tabSelected="1" showOutlineSymbols="0" zoomScale="35" zoomScaleNormal="35" zoomScaleSheetLayoutView="40" zoomScalePageLayoutView="0" workbookViewId="0" topLeftCell="A163">
      <selection activeCell="A192" sqref="A192:IV197"/>
    </sheetView>
  </sheetViews>
  <sheetFormatPr defaultColWidth="0" defaultRowHeight="23.25"/>
  <cols>
    <col min="1" max="1" width="0.453125" style="0" customWidth="1"/>
    <col min="2" max="2" width="7.0703125" style="0" customWidth="1"/>
    <col min="3" max="3" width="8.23046875" style="0" customWidth="1"/>
    <col min="4" max="5" width="12.69140625" style="0" customWidth="1"/>
    <col min="6" max="6" width="0.84375" style="0" customWidth="1"/>
    <col min="7" max="7" width="40.69140625" style="0" customWidth="1"/>
    <col min="8" max="8" width="1.69140625" style="0" customWidth="1"/>
    <col min="9" max="18" width="18.69140625" style="0" customWidth="1"/>
    <col min="19" max="20" width="13.69140625" style="0" customWidth="1"/>
    <col min="21" max="21" width="1.69140625" style="0" customWidth="1"/>
    <col min="22" max="16384" width="0" style="0" hidden="1" customWidth="1"/>
  </cols>
  <sheetData>
    <row r="1" spans="1:21" ht="25.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1"/>
    </row>
    <row r="2" spans="1:21" ht="30.75" customHeight="1">
      <c r="A2" s="11"/>
      <c r="B2" s="126" t="s">
        <v>9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8"/>
      <c r="U2" s="128"/>
    </row>
    <row r="3" spans="1:21" ht="30.75" customHeight="1">
      <c r="A3" s="11"/>
      <c r="B3" s="129" t="s">
        <v>25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1"/>
      <c r="U3" s="131"/>
    </row>
    <row r="4" spans="1:21" ht="30.75" customHeight="1">
      <c r="A4" s="11"/>
      <c r="B4" s="5" t="s">
        <v>67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79"/>
      <c r="U4" s="80"/>
    </row>
    <row r="5" spans="1:21" ht="30.75" customHeight="1">
      <c r="A5" s="11"/>
      <c r="B5" s="132" t="s">
        <v>0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28" t="s">
        <v>11</v>
      </c>
      <c r="U5" s="80"/>
    </row>
    <row r="6" spans="1:21" ht="23.25" customHeight="1">
      <c r="A6" s="11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8"/>
      <c r="U6" s="77"/>
    </row>
    <row r="7" spans="1:21" ht="30.75">
      <c r="A7" s="14"/>
      <c r="B7" s="133" t="s">
        <v>14</v>
      </c>
      <c r="C7" s="134"/>
      <c r="D7" s="134"/>
      <c r="E7" s="134"/>
      <c r="F7" s="15"/>
      <c r="G7" s="137" t="s">
        <v>13</v>
      </c>
      <c r="H7" s="16"/>
      <c r="I7" s="133" t="s">
        <v>1</v>
      </c>
      <c r="J7" s="140"/>
      <c r="K7" s="140"/>
      <c r="L7" s="140"/>
      <c r="M7" s="141"/>
      <c r="N7" s="133" t="s">
        <v>2</v>
      </c>
      <c r="O7" s="140"/>
      <c r="P7" s="140"/>
      <c r="Q7" s="141"/>
      <c r="R7" s="145" t="s">
        <v>3</v>
      </c>
      <c r="S7" s="140"/>
      <c r="T7" s="141"/>
      <c r="U7" s="11"/>
    </row>
    <row r="8" spans="1:21" ht="30.75">
      <c r="A8" s="14"/>
      <c r="B8" s="135"/>
      <c r="C8" s="136"/>
      <c r="D8" s="136"/>
      <c r="E8" s="136"/>
      <c r="F8" s="17"/>
      <c r="G8" s="138"/>
      <c r="H8" s="18"/>
      <c r="I8" s="142"/>
      <c r="J8" s="143"/>
      <c r="K8" s="143"/>
      <c r="L8" s="143"/>
      <c r="M8" s="144"/>
      <c r="N8" s="142"/>
      <c r="O8" s="143"/>
      <c r="P8" s="143"/>
      <c r="Q8" s="144"/>
      <c r="R8" s="143"/>
      <c r="S8" s="143"/>
      <c r="T8" s="144"/>
      <c r="U8" s="11"/>
    </row>
    <row r="9" spans="1:21" ht="31.5" customHeight="1">
      <c r="A9" s="19"/>
      <c r="B9" s="120" t="s">
        <v>15</v>
      </c>
      <c r="C9" s="123" t="s">
        <v>16</v>
      </c>
      <c r="D9" s="123" t="s">
        <v>17</v>
      </c>
      <c r="E9" s="123" t="s">
        <v>18</v>
      </c>
      <c r="F9" s="20"/>
      <c r="G9" s="138"/>
      <c r="H9" s="21"/>
      <c r="I9" s="116" t="s">
        <v>10</v>
      </c>
      <c r="J9" s="116" t="s">
        <v>19</v>
      </c>
      <c r="K9" s="116" t="s">
        <v>12</v>
      </c>
      <c r="L9" s="116" t="s">
        <v>20</v>
      </c>
      <c r="M9" s="116" t="s">
        <v>4</v>
      </c>
      <c r="N9" s="116" t="s">
        <v>21</v>
      </c>
      <c r="O9" s="116" t="s">
        <v>12</v>
      </c>
      <c r="P9" s="152" t="s">
        <v>22</v>
      </c>
      <c r="Q9" s="116" t="s">
        <v>4</v>
      </c>
      <c r="R9" s="116" t="s">
        <v>6</v>
      </c>
      <c r="S9" s="146" t="s">
        <v>23</v>
      </c>
      <c r="T9" s="147"/>
      <c r="U9" s="11"/>
    </row>
    <row r="10" spans="1:21" ht="38.25" customHeight="1">
      <c r="A10" s="19"/>
      <c r="B10" s="121"/>
      <c r="C10" s="124"/>
      <c r="D10" s="124"/>
      <c r="E10" s="124"/>
      <c r="F10" s="20"/>
      <c r="G10" s="138"/>
      <c r="H10" s="21"/>
      <c r="I10" s="117"/>
      <c r="J10" s="117"/>
      <c r="K10" s="117"/>
      <c r="L10" s="117"/>
      <c r="M10" s="119"/>
      <c r="N10" s="117"/>
      <c r="O10" s="117"/>
      <c r="P10" s="153"/>
      <c r="Q10" s="119"/>
      <c r="R10" s="119"/>
      <c r="S10" s="148" t="s">
        <v>24</v>
      </c>
      <c r="T10" s="149"/>
      <c r="U10" s="11"/>
    </row>
    <row r="11" spans="1:21" ht="23.25" customHeight="1">
      <c r="A11" s="19"/>
      <c r="B11" s="121"/>
      <c r="C11" s="124"/>
      <c r="D11" s="124"/>
      <c r="E11" s="124"/>
      <c r="F11" s="22"/>
      <c r="G11" s="138"/>
      <c r="H11" s="23"/>
      <c r="I11" s="117"/>
      <c r="J11" s="117"/>
      <c r="K11" s="117"/>
      <c r="L11" s="117"/>
      <c r="M11" s="117"/>
      <c r="N11" s="117"/>
      <c r="O11" s="117"/>
      <c r="P11" s="153"/>
      <c r="Q11" s="117"/>
      <c r="R11" s="117"/>
      <c r="S11" s="150" t="s">
        <v>7</v>
      </c>
      <c r="T11" s="150" t="s">
        <v>5</v>
      </c>
      <c r="U11" s="11"/>
    </row>
    <row r="12" spans="1:21" ht="23.25" customHeight="1">
      <c r="A12" s="11"/>
      <c r="B12" s="122"/>
      <c r="C12" s="125"/>
      <c r="D12" s="125"/>
      <c r="E12" s="125"/>
      <c r="F12" s="24"/>
      <c r="G12" s="139"/>
      <c r="H12" s="25"/>
      <c r="I12" s="118"/>
      <c r="J12" s="118"/>
      <c r="K12" s="118"/>
      <c r="L12" s="118"/>
      <c r="M12" s="118"/>
      <c r="N12" s="118"/>
      <c r="O12" s="118"/>
      <c r="P12" s="154"/>
      <c r="Q12" s="118"/>
      <c r="R12" s="118"/>
      <c r="S12" s="151"/>
      <c r="T12" s="151"/>
      <c r="U12" s="11"/>
    </row>
    <row r="13" spans="1:21" ht="27.75" customHeight="1">
      <c r="A13" s="11"/>
      <c r="B13" s="32"/>
      <c r="C13" s="33"/>
      <c r="D13" s="33"/>
      <c r="E13" s="34"/>
      <c r="F13" s="35"/>
      <c r="G13" s="36"/>
      <c r="H13" s="37"/>
      <c r="I13" s="63"/>
      <c r="J13" s="64"/>
      <c r="K13" s="63"/>
      <c r="L13" s="65"/>
      <c r="M13" s="64"/>
      <c r="N13" s="65"/>
      <c r="O13" s="64"/>
      <c r="P13" s="64"/>
      <c r="Q13" s="65"/>
      <c r="R13" s="65"/>
      <c r="S13" s="66"/>
      <c r="T13" s="66"/>
      <c r="U13" s="11"/>
    </row>
    <row r="14" spans="1:21" s="26" customFormat="1" ht="27.75" customHeight="1">
      <c r="A14" s="11"/>
      <c r="B14" s="82"/>
      <c r="C14" s="83"/>
      <c r="D14" s="84"/>
      <c r="E14" s="83"/>
      <c r="F14" s="85"/>
      <c r="G14" s="86" t="s">
        <v>26</v>
      </c>
      <c r="H14" s="87"/>
      <c r="I14" s="88">
        <f aca="true" t="shared" si="0" ref="I14:N16">+I22+I63</f>
        <v>859128266</v>
      </c>
      <c r="J14" s="88">
        <f t="shared" si="0"/>
        <v>869323000</v>
      </c>
      <c r="K14" s="88">
        <f t="shared" si="0"/>
        <v>0</v>
      </c>
      <c r="L14" s="88">
        <f t="shared" si="0"/>
        <v>864450000</v>
      </c>
      <c r="M14" s="88">
        <f t="shared" si="0"/>
        <v>2592901266</v>
      </c>
      <c r="N14" s="88">
        <f t="shared" si="0"/>
        <v>13163957</v>
      </c>
      <c r="O14" s="88"/>
      <c r="P14" s="88"/>
      <c r="Q14" s="88">
        <f aca="true" t="shared" si="1" ref="Q14:R17">+Q22+Q63</f>
        <v>13163957</v>
      </c>
      <c r="R14" s="88">
        <f t="shared" si="1"/>
        <v>2606065223</v>
      </c>
      <c r="S14" s="89">
        <f>+M14/R14*100</f>
        <v>99.4948723123343</v>
      </c>
      <c r="T14" s="90">
        <f>+Q14/R14*100</f>
        <v>0.505127687665705</v>
      </c>
      <c r="U14" s="27"/>
    </row>
    <row r="15" spans="1:21" s="26" customFormat="1" ht="27.75" customHeight="1">
      <c r="A15" s="11"/>
      <c r="B15" s="82"/>
      <c r="C15" s="83"/>
      <c r="D15" s="84"/>
      <c r="E15" s="83"/>
      <c r="F15" s="85"/>
      <c r="G15" s="86" t="s">
        <v>27</v>
      </c>
      <c r="H15" s="91"/>
      <c r="I15" s="88">
        <f t="shared" si="0"/>
        <v>810677352</v>
      </c>
      <c r="J15" s="88">
        <f t="shared" si="0"/>
        <v>770243000</v>
      </c>
      <c r="K15" s="88">
        <f t="shared" si="0"/>
        <v>0</v>
      </c>
      <c r="L15" s="88">
        <f t="shared" si="0"/>
        <v>1299449999</v>
      </c>
      <c r="M15" s="88">
        <f t="shared" si="0"/>
        <v>2880370351</v>
      </c>
      <c r="N15" s="88">
        <f t="shared" si="0"/>
        <v>13343957</v>
      </c>
      <c r="O15" s="88"/>
      <c r="P15" s="88"/>
      <c r="Q15" s="88">
        <f t="shared" si="1"/>
        <v>13343957</v>
      </c>
      <c r="R15" s="88">
        <f t="shared" si="1"/>
        <v>2893714308</v>
      </c>
      <c r="S15" s="89">
        <f>+M15/R15*100</f>
        <v>99.53886404877257</v>
      </c>
      <c r="T15" s="90">
        <f>+Q15/R15*100</f>
        <v>0.4611359512274285</v>
      </c>
      <c r="U15" s="27"/>
    </row>
    <row r="16" spans="1:21" s="26" customFormat="1" ht="27.75" customHeight="1">
      <c r="A16" s="11"/>
      <c r="B16" s="82"/>
      <c r="C16" s="83"/>
      <c r="D16" s="84"/>
      <c r="E16" s="83"/>
      <c r="F16" s="85"/>
      <c r="G16" s="86" t="s">
        <v>28</v>
      </c>
      <c r="H16" s="91"/>
      <c r="I16" s="88">
        <f>+I24+I65</f>
        <v>787255883</v>
      </c>
      <c r="J16" s="88">
        <f>+J24+J65</f>
        <v>617063108</v>
      </c>
      <c r="K16" s="88">
        <f>+K24+K65</f>
        <v>0</v>
      </c>
      <c r="L16" s="88">
        <f>+L24+L65</f>
        <v>825572010</v>
      </c>
      <c r="M16" s="88">
        <f>+M24+M65</f>
        <v>2229891001</v>
      </c>
      <c r="N16" s="88">
        <f t="shared" si="0"/>
        <v>5726919</v>
      </c>
      <c r="O16" s="88"/>
      <c r="P16" s="88"/>
      <c r="Q16" s="88">
        <f t="shared" si="1"/>
        <v>5726919</v>
      </c>
      <c r="R16" s="88">
        <f t="shared" si="1"/>
        <v>2235617920</v>
      </c>
      <c r="S16" s="89">
        <f>+M16/R16*100</f>
        <v>99.74383283705295</v>
      </c>
      <c r="T16" s="90">
        <f>+Q16/R16*100</f>
        <v>0.2561671629470567</v>
      </c>
      <c r="U16" s="27"/>
    </row>
    <row r="17" spans="1:21" s="26" customFormat="1" ht="27.75" customHeight="1">
      <c r="A17" s="11"/>
      <c r="B17" s="82"/>
      <c r="C17" s="83"/>
      <c r="D17" s="84"/>
      <c r="E17" s="83"/>
      <c r="F17" s="85"/>
      <c r="G17" s="86" t="s">
        <v>29</v>
      </c>
      <c r="H17" s="91"/>
      <c r="I17" s="88">
        <f aca="true" t="shared" si="2" ref="I17:N17">+I25+I66</f>
        <v>784624515</v>
      </c>
      <c r="J17" s="88">
        <f t="shared" si="2"/>
        <v>595822398</v>
      </c>
      <c r="K17" s="88"/>
      <c r="L17" s="88">
        <f t="shared" si="2"/>
        <v>750572010</v>
      </c>
      <c r="M17" s="88">
        <f t="shared" si="2"/>
        <v>2131018923</v>
      </c>
      <c r="N17" s="88">
        <f t="shared" si="2"/>
        <v>5726919</v>
      </c>
      <c r="O17" s="88"/>
      <c r="P17" s="88"/>
      <c r="Q17" s="88">
        <f t="shared" si="1"/>
        <v>5726919</v>
      </c>
      <c r="R17" s="88">
        <f t="shared" si="1"/>
        <v>2136745842</v>
      </c>
      <c r="S17" s="89">
        <f>+M17/R17*100</f>
        <v>99.73197940122633</v>
      </c>
      <c r="T17" s="90">
        <f>+Q17/R17*100</f>
        <v>0.26802059877367485</v>
      </c>
      <c r="U17" s="27"/>
    </row>
    <row r="18" spans="1:21" s="26" customFormat="1" ht="27.75" customHeight="1">
      <c r="A18" s="11"/>
      <c r="B18" s="82"/>
      <c r="C18" s="83"/>
      <c r="D18" s="84"/>
      <c r="E18" s="83"/>
      <c r="F18" s="85"/>
      <c r="G18" s="86" t="s">
        <v>30</v>
      </c>
      <c r="H18" s="92"/>
      <c r="I18" s="89">
        <f>+I17/I14*100</f>
        <v>91.32798279971853</v>
      </c>
      <c r="J18" s="89">
        <f>+J17/J14*100</f>
        <v>68.53866721575295</v>
      </c>
      <c r="K18" s="89"/>
      <c r="L18" s="89">
        <f>+L17/L14*100</f>
        <v>86.82653826132223</v>
      </c>
      <c r="M18" s="89">
        <f>+M17/M14*100</f>
        <v>82.18665905036431</v>
      </c>
      <c r="N18" s="93">
        <f>+N17/N14*100</f>
        <v>43.50454046606199</v>
      </c>
      <c r="O18" s="94"/>
      <c r="P18" s="94"/>
      <c r="Q18" s="93">
        <f>+Q17/Q14*100</f>
        <v>43.50454046606199</v>
      </c>
      <c r="R18" s="89">
        <f>+R17/R14*100</f>
        <v>81.99126495921932</v>
      </c>
      <c r="S18" s="95"/>
      <c r="T18" s="96"/>
      <c r="U18" s="27"/>
    </row>
    <row r="19" spans="1:21" s="26" customFormat="1" ht="27.75" customHeight="1">
      <c r="A19" s="11"/>
      <c r="B19" s="82"/>
      <c r="C19" s="83"/>
      <c r="D19" s="84"/>
      <c r="E19" s="83"/>
      <c r="F19" s="85"/>
      <c r="G19" s="86" t="s">
        <v>31</v>
      </c>
      <c r="H19" s="92"/>
      <c r="I19" s="89">
        <f>+I17/I15*100</f>
        <v>96.78628779554211</v>
      </c>
      <c r="J19" s="89">
        <f>+J17/J15*100</f>
        <v>77.35512013741118</v>
      </c>
      <c r="K19" s="89"/>
      <c r="L19" s="89">
        <f>+L17/L15*100</f>
        <v>57.76074574455404</v>
      </c>
      <c r="M19" s="89">
        <f>+M17/M15*100</f>
        <v>73.98419867292961</v>
      </c>
      <c r="N19" s="93">
        <f>+N17/N15*100</f>
        <v>42.917696752170286</v>
      </c>
      <c r="O19" s="94"/>
      <c r="P19" s="94"/>
      <c r="Q19" s="93">
        <f>+Q17/Q15*100</f>
        <v>42.917696752170286</v>
      </c>
      <c r="R19" s="89">
        <f>+R17/R15*100</f>
        <v>73.84093986378423</v>
      </c>
      <c r="S19" s="95"/>
      <c r="T19" s="96"/>
      <c r="U19" s="27"/>
    </row>
    <row r="20" spans="1:21" s="26" customFormat="1" ht="27.75" customHeight="1">
      <c r="A20" s="11"/>
      <c r="B20" s="97"/>
      <c r="C20" s="98"/>
      <c r="D20" s="99"/>
      <c r="E20" s="100"/>
      <c r="F20" s="85"/>
      <c r="G20" s="91"/>
      <c r="H20" s="92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2"/>
      <c r="T20" s="96"/>
      <c r="U20" s="27"/>
    </row>
    <row r="21" spans="1:21" s="26" customFormat="1" ht="27.75" customHeight="1">
      <c r="A21" s="11"/>
      <c r="B21" s="103" t="s">
        <v>32</v>
      </c>
      <c r="C21" s="103"/>
      <c r="D21" s="103"/>
      <c r="E21" s="104"/>
      <c r="F21" s="85"/>
      <c r="G21" s="86" t="s">
        <v>33</v>
      </c>
      <c r="H21" s="100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5"/>
      <c r="T21" s="96"/>
      <c r="U21" s="27"/>
    </row>
    <row r="22" spans="1:21" s="26" customFormat="1" ht="27.75" customHeight="1">
      <c r="A22" s="11"/>
      <c r="B22" s="103" t="s">
        <v>32</v>
      </c>
      <c r="C22" s="103"/>
      <c r="D22" s="103"/>
      <c r="E22" s="104"/>
      <c r="F22" s="85"/>
      <c r="G22" s="86" t="s">
        <v>34</v>
      </c>
      <c r="H22" s="100"/>
      <c r="I22" s="105">
        <f aca="true" t="shared" si="3" ref="I22:M24">+I30</f>
        <v>20838618</v>
      </c>
      <c r="J22" s="105">
        <f t="shared" si="3"/>
        <v>1144092</v>
      </c>
      <c r="K22" s="105">
        <f t="shared" si="3"/>
        <v>0</v>
      </c>
      <c r="L22" s="105">
        <f t="shared" si="3"/>
        <v>23376176</v>
      </c>
      <c r="M22" s="105">
        <f t="shared" si="3"/>
        <v>45358886</v>
      </c>
      <c r="N22" s="105"/>
      <c r="O22" s="105"/>
      <c r="P22" s="105"/>
      <c r="Q22" s="105"/>
      <c r="R22" s="105">
        <f>+R30</f>
        <v>45358886</v>
      </c>
      <c r="S22" s="95">
        <f>+M22/R22*100</f>
        <v>100</v>
      </c>
      <c r="T22" s="96"/>
      <c r="U22" s="27"/>
    </row>
    <row r="23" spans="1:21" s="26" customFormat="1" ht="27.75" customHeight="1">
      <c r="A23" s="11"/>
      <c r="B23" s="103" t="s">
        <v>32</v>
      </c>
      <c r="C23" s="103"/>
      <c r="D23" s="103"/>
      <c r="E23" s="104"/>
      <c r="F23" s="85"/>
      <c r="G23" s="86" t="s">
        <v>35</v>
      </c>
      <c r="H23" s="100"/>
      <c r="I23" s="105">
        <f t="shared" si="3"/>
        <v>25757852</v>
      </c>
      <c r="J23" s="105">
        <f t="shared" si="3"/>
        <v>1144092</v>
      </c>
      <c r="K23" s="105">
        <f t="shared" si="3"/>
        <v>0</v>
      </c>
      <c r="L23" s="105">
        <f t="shared" si="3"/>
        <v>36818413</v>
      </c>
      <c r="M23" s="105">
        <f t="shared" si="3"/>
        <v>63720357</v>
      </c>
      <c r="N23" s="105"/>
      <c r="O23" s="105"/>
      <c r="P23" s="105"/>
      <c r="Q23" s="105"/>
      <c r="R23" s="105">
        <f>+R31</f>
        <v>63720357</v>
      </c>
      <c r="S23" s="95">
        <f>+M23/R23*100</f>
        <v>100</v>
      </c>
      <c r="T23" s="96"/>
      <c r="U23" s="27"/>
    </row>
    <row r="24" spans="1:21" s="26" customFormat="1" ht="27.75" customHeight="1">
      <c r="A24" s="11"/>
      <c r="B24" s="103" t="s">
        <v>32</v>
      </c>
      <c r="C24" s="103"/>
      <c r="D24" s="103"/>
      <c r="E24" s="104"/>
      <c r="F24" s="85"/>
      <c r="G24" s="86" t="s">
        <v>36</v>
      </c>
      <c r="H24" s="100"/>
      <c r="I24" s="105">
        <f t="shared" si="3"/>
        <v>23728737</v>
      </c>
      <c r="J24" s="105">
        <f t="shared" si="3"/>
        <v>1003378</v>
      </c>
      <c r="K24" s="105">
        <f t="shared" si="3"/>
        <v>0</v>
      </c>
      <c r="L24" s="105">
        <f t="shared" si="3"/>
        <v>21343354</v>
      </c>
      <c r="M24" s="105">
        <f t="shared" si="3"/>
        <v>46075469</v>
      </c>
      <c r="N24" s="105"/>
      <c r="O24" s="105"/>
      <c r="P24" s="105"/>
      <c r="Q24" s="105"/>
      <c r="R24" s="105">
        <f>+R32</f>
        <v>46075469</v>
      </c>
      <c r="S24" s="95">
        <f>+M24/R24*100</f>
        <v>100</v>
      </c>
      <c r="T24" s="96"/>
      <c r="U24" s="27"/>
    </row>
    <row r="25" spans="1:21" s="26" customFormat="1" ht="27.75" customHeight="1">
      <c r="A25" s="11"/>
      <c r="B25" s="103" t="s">
        <v>32</v>
      </c>
      <c r="C25" s="103"/>
      <c r="D25" s="103"/>
      <c r="E25" s="104"/>
      <c r="F25" s="85"/>
      <c r="G25" s="86" t="s">
        <v>37</v>
      </c>
      <c r="H25" s="100"/>
      <c r="I25" s="105">
        <f>+I33</f>
        <v>23728737</v>
      </c>
      <c r="J25" s="105">
        <f>+J33</f>
        <v>1003378</v>
      </c>
      <c r="K25" s="105"/>
      <c r="L25" s="105">
        <f>+L33</f>
        <v>21343354</v>
      </c>
      <c r="M25" s="105">
        <f>+M33</f>
        <v>46075469</v>
      </c>
      <c r="N25" s="105"/>
      <c r="O25" s="105"/>
      <c r="P25" s="105"/>
      <c r="Q25" s="105"/>
      <c r="R25" s="105">
        <f>+R33</f>
        <v>46075469</v>
      </c>
      <c r="S25" s="95">
        <f>+M25/R25*100</f>
        <v>100</v>
      </c>
      <c r="T25" s="96"/>
      <c r="U25" s="27"/>
    </row>
    <row r="26" spans="1:21" s="26" customFormat="1" ht="27.75" customHeight="1">
      <c r="A26" s="11"/>
      <c r="B26" s="103" t="s">
        <v>32</v>
      </c>
      <c r="C26" s="103"/>
      <c r="D26" s="103"/>
      <c r="E26" s="104"/>
      <c r="F26" s="85"/>
      <c r="G26" s="86" t="s">
        <v>38</v>
      </c>
      <c r="H26" s="100"/>
      <c r="I26" s="93">
        <f>+I25/I22*100</f>
        <v>113.86905312050924</v>
      </c>
      <c r="J26" s="93">
        <f>+J25/J22*100</f>
        <v>87.70081427018107</v>
      </c>
      <c r="K26" s="93"/>
      <c r="L26" s="93">
        <f>+L25/L22*100</f>
        <v>91.3038727976723</v>
      </c>
      <c r="M26" s="93">
        <f>+M25/M22*100</f>
        <v>101.57980731713738</v>
      </c>
      <c r="N26" s="95"/>
      <c r="O26" s="95"/>
      <c r="P26" s="95"/>
      <c r="Q26" s="95"/>
      <c r="R26" s="93">
        <f>+R25/R22*100</f>
        <v>101.57980731713738</v>
      </c>
      <c r="S26" s="95"/>
      <c r="T26" s="96"/>
      <c r="U26" s="27"/>
    </row>
    <row r="27" spans="1:21" s="26" customFormat="1" ht="27.75" customHeight="1">
      <c r="A27" s="11"/>
      <c r="B27" s="103" t="s">
        <v>32</v>
      </c>
      <c r="C27" s="103"/>
      <c r="D27" s="103"/>
      <c r="E27" s="104"/>
      <c r="F27" s="85"/>
      <c r="G27" s="86" t="s">
        <v>39</v>
      </c>
      <c r="H27" s="100"/>
      <c r="I27" s="93">
        <f>+I25/I23*100</f>
        <v>92.12234389730945</v>
      </c>
      <c r="J27" s="93">
        <f>+J25/J23*100</f>
        <v>87.70081427018107</v>
      </c>
      <c r="K27" s="93"/>
      <c r="L27" s="93">
        <f>+L25/L23*100</f>
        <v>57.969239467219836</v>
      </c>
      <c r="M27" s="93">
        <f>+M25/M23*100</f>
        <v>72.30886826324591</v>
      </c>
      <c r="N27" s="95"/>
      <c r="O27" s="95"/>
      <c r="P27" s="95"/>
      <c r="Q27" s="95"/>
      <c r="R27" s="93">
        <f>+R25/R23*100</f>
        <v>72.30886826324591</v>
      </c>
      <c r="S27" s="95"/>
      <c r="T27" s="96"/>
      <c r="U27" s="27"/>
    </row>
    <row r="28" spans="1:21" s="26" customFormat="1" ht="27.75" customHeight="1">
      <c r="A28" s="11"/>
      <c r="B28" s="103"/>
      <c r="C28" s="103"/>
      <c r="D28" s="103"/>
      <c r="E28" s="104"/>
      <c r="F28" s="85"/>
      <c r="G28" s="87"/>
      <c r="H28" s="100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5"/>
      <c r="T28" s="96"/>
      <c r="U28" s="27"/>
    </row>
    <row r="29" spans="1:21" s="26" customFormat="1" ht="27.75" customHeight="1">
      <c r="A29" s="11"/>
      <c r="B29" s="103" t="s">
        <v>32</v>
      </c>
      <c r="C29" s="103" t="s">
        <v>40</v>
      </c>
      <c r="D29" s="103"/>
      <c r="E29" s="104"/>
      <c r="F29" s="85"/>
      <c r="G29" s="86" t="s">
        <v>41</v>
      </c>
      <c r="H29" s="100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5"/>
      <c r="T29" s="96"/>
      <c r="U29" s="27"/>
    </row>
    <row r="30" spans="1:21" s="26" customFormat="1" ht="27.75" customHeight="1">
      <c r="A30" s="11"/>
      <c r="B30" s="103" t="s">
        <v>32</v>
      </c>
      <c r="C30" s="103" t="s">
        <v>40</v>
      </c>
      <c r="D30" s="103"/>
      <c r="E30" s="104"/>
      <c r="F30" s="85"/>
      <c r="G30" s="86" t="s">
        <v>34</v>
      </c>
      <c r="H30" s="100"/>
      <c r="I30" s="105">
        <f aca="true" t="shared" si="4" ref="I30:M33">+I38</f>
        <v>20838618</v>
      </c>
      <c r="J30" s="105">
        <f t="shared" si="4"/>
        <v>1144092</v>
      </c>
      <c r="K30" s="105">
        <f t="shared" si="4"/>
        <v>0</v>
      </c>
      <c r="L30" s="105">
        <f t="shared" si="4"/>
        <v>23376176</v>
      </c>
      <c r="M30" s="105">
        <f t="shared" si="4"/>
        <v>45358886</v>
      </c>
      <c r="N30" s="105"/>
      <c r="O30" s="105"/>
      <c r="P30" s="105"/>
      <c r="Q30" s="105"/>
      <c r="R30" s="105">
        <f>+R38</f>
        <v>45358886</v>
      </c>
      <c r="S30" s="95">
        <f>+R30/M30*100</f>
        <v>100</v>
      </c>
      <c r="T30" s="96"/>
      <c r="U30" s="27"/>
    </row>
    <row r="31" spans="1:21" s="26" customFormat="1" ht="27.75" customHeight="1">
      <c r="A31" s="11"/>
      <c r="B31" s="103" t="s">
        <v>32</v>
      </c>
      <c r="C31" s="103" t="s">
        <v>40</v>
      </c>
      <c r="D31" s="103"/>
      <c r="E31" s="104"/>
      <c r="F31" s="85"/>
      <c r="G31" s="86" t="s">
        <v>35</v>
      </c>
      <c r="H31" s="100"/>
      <c r="I31" s="105">
        <f t="shared" si="4"/>
        <v>25757852</v>
      </c>
      <c r="J31" s="105">
        <f t="shared" si="4"/>
        <v>1144092</v>
      </c>
      <c r="K31" s="105">
        <f t="shared" si="4"/>
        <v>0</v>
      </c>
      <c r="L31" s="105">
        <f t="shared" si="4"/>
        <v>36818413</v>
      </c>
      <c r="M31" s="105">
        <f t="shared" si="4"/>
        <v>63720357</v>
      </c>
      <c r="N31" s="105"/>
      <c r="O31" s="105"/>
      <c r="P31" s="105"/>
      <c r="Q31" s="105"/>
      <c r="R31" s="105">
        <f>+R39</f>
        <v>63720357</v>
      </c>
      <c r="S31" s="95">
        <f>+R31/M31*100</f>
        <v>100</v>
      </c>
      <c r="T31" s="96"/>
      <c r="U31" s="27"/>
    </row>
    <row r="32" spans="1:21" s="26" customFormat="1" ht="27.75" customHeight="1">
      <c r="A32" s="11"/>
      <c r="B32" s="103" t="s">
        <v>32</v>
      </c>
      <c r="C32" s="103" t="s">
        <v>40</v>
      </c>
      <c r="D32" s="103"/>
      <c r="E32" s="104"/>
      <c r="F32" s="85"/>
      <c r="G32" s="86" t="s">
        <v>36</v>
      </c>
      <c r="H32" s="100"/>
      <c r="I32" s="105">
        <f t="shared" si="4"/>
        <v>23728737</v>
      </c>
      <c r="J32" s="105">
        <f t="shared" si="4"/>
        <v>1003378</v>
      </c>
      <c r="K32" s="105">
        <f t="shared" si="4"/>
        <v>0</v>
      </c>
      <c r="L32" s="105">
        <f t="shared" si="4"/>
        <v>21343354</v>
      </c>
      <c r="M32" s="105">
        <f t="shared" si="4"/>
        <v>46075469</v>
      </c>
      <c r="N32" s="105"/>
      <c r="O32" s="105"/>
      <c r="P32" s="105"/>
      <c r="Q32" s="105"/>
      <c r="R32" s="105">
        <f>+R40</f>
        <v>46075469</v>
      </c>
      <c r="S32" s="95">
        <f>+R32/M32*100</f>
        <v>100</v>
      </c>
      <c r="T32" s="96"/>
      <c r="U32" s="27"/>
    </row>
    <row r="33" spans="1:21" s="26" customFormat="1" ht="27.75" customHeight="1">
      <c r="A33" s="11"/>
      <c r="B33" s="103" t="s">
        <v>32</v>
      </c>
      <c r="C33" s="103" t="s">
        <v>40</v>
      </c>
      <c r="D33" s="103"/>
      <c r="E33" s="104"/>
      <c r="F33" s="85"/>
      <c r="G33" s="86" t="s">
        <v>37</v>
      </c>
      <c r="H33" s="100"/>
      <c r="I33" s="105">
        <f t="shared" si="4"/>
        <v>23728737</v>
      </c>
      <c r="J33" s="105">
        <f t="shared" si="4"/>
        <v>1003378</v>
      </c>
      <c r="K33" s="105">
        <f t="shared" si="4"/>
        <v>0</v>
      </c>
      <c r="L33" s="105">
        <f t="shared" si="4"/>
        <v>21343354</v>
      </c>
      <c r="M33" s="105">
        <f t="shared" si="4"/>
        <v>46075469</v>
      </c>
      <c r="N33" s="105"/>
      <c r="O33" s="105"/>
      <c r="P33" s="105"/>
      <c r="Q33" s="105"/>
      <c r="R33" s="105">
        <f>+R41</f>
        <v>46075469</v>
      </c>
      <c r="S33" s="95">
        <f>+R33/M33*100</f>
        <v>100</v>
      </c>
      <c r="T33" s="96"/>
      <c r="U33" s="27"/>
    </row>
    <row r="34" spans="1:21" s="26" customFormat="1" ht="27.75" customHeight="1">
      <c r="A34" s="11"/>
      <c r="B34" s="103" t="s">
        <v>32</v>
      </c>
      <c r="C34" s="103" t="s">
        <v>40</v>
      </c>
      <c r="D34" s="103"/>
      <c r="E34" s="104"/>
      <c r="F34" s="85"/>
      <c r="G34" s="86" t="s">
        <v>38</v>
      </c>
      <c r="H34" s="100"/>
      <c r="I34" s="93">
        <f>+I33/I30*100</f>
        <v>113.86905312050924</v>
      </c>
      <c r="J34" s="93">
        <f>+J33/J30*100</f>
        <v>87.70081427018107</v>
      </c>
      <c r="K34" s="93"/>
      <c r="L34" s="93">
        <f>+L33/L30*100</f>
        <v>91.3038727976723</v>
      </c>
      <c r="M34" s="93">
        <f>+M33/M30*100</f>
        <v>101.57980731713738</v>
      </c>
      <c r="N34" s="95"/>
      <c r="O34" s="95"/>
      <c r="P34" s="95"/>
      <c r="Q34" s="95"/>
      <c r="R34" s="93">
        <f>+R33/R30*100</f>
        <v>101.57980731713738</v>
      </c>
      <c r="S34" s="95"/>
      <c r="T34" s="96"/>
      <c r="U34" s="27"/>
    </row>
    <row r="35" spans="1:21" s="26" customFormat="1" ht="27.75" customHeight="1">
      <c r="A35" s="11"/>
      <c r="B35" s="103" t="s">
        <v>32</v>
      </c>
      <c r="C35" s="103" t="s">
        <v>40</v>
      </c>
      <c r="D35" s="103"/>
      <c r="E35" s="104"/>
      <c r="F35" s="85"/>
      <c r="G35" s="86" t="s">
        <v>39</v>
      </c>
      <c r="H35" s="100"/>
      <c r="I35" s="93">
        <f>+I33/I31*100</f>
        <v>92.12234389730945</v>
      </c>
      <c r="J35" s="93">
        <f>+J33/J31*100</f>
        <v>87.70081427018107</v>
      </c>
      <c r="K35" s="93"/>
      <c r="L35" s="93">
        <f>+L33/L31*100</f>
        <v>57.969239467219836</v>
      </c>
      <c r="M35" s="93">
        <f>+M33/M31*100</f>
        <v>72.30886826324591</v>
      </c>
      <c r="N35" s="94"/>
      <c r="O35" s="94"/>
      <c r="P35" s="94"/>
      <c r="Q35" s="94"/>
      <c r="R35" s="93">
        <f>+R33/R31*100</f>
        <v>72.30886826324591</v>
      </c>
      <c r="S35" s="95"/>
      <c r="T35" s="96"/>
      <c r="U35" s="27"/>
    </row>
    <row r="36" spans="1:21" s="26" customFormat="1" ht="27.75" customHeight="1">
      <c r="A36" s="11"/>
      <c r="B36" s="103" t="s">
        <v>32</v>
      </c>
      <c r="C36" s="103" t="s">
        <v>40</v>
      </c>
      <c r="D36" s="103"/>
      <c r="E36" s="104"/>
      <c r="F36" s="85"/>
      <c r="G36" s="87"/>
      <c r="H36" s="100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5"/>
      <c r="T36" s="96"/>
      <c r="U36" s="27"/>
    </row>
    <row r="37" spans="1:21" s="26" customFormat="1" ht="27.75" customHeight="1">
      <c r="A37" s="11"/>
      <c r="B37" s="103" t="s">
        <v>32</v>
      </c>
      <c r="C37" s="103" t="s">
        <v>40</v>
      </c>
      <c r="D37" s="103"/>
      <c r="E37" s="104"/>
      <c r="F37" s="85"/>
      <c r="G37" s="86" t="s">
        <v>42</v>
      </c>
      <c r="H37" s="100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5"/>
      <c r="T37" s="96"/>
      <c r="U37" s="27"/>
    </row>
    <row r="38" spans="1:21" s="26" customFormat="1" ht="27.75" customHeight="1">
      <c r="A38" s="11"/>
      <c r="B38" s="103" t="s">
        <v>32</v>
      </c>
      <c r="C38" s="103" t="s">
        <v>40</v>
      </c>
      <c r="D38" s="103"/>
      <c r="E38" s="104"/>
      <c r="F38" s="85"/>
      <c r="G38" s="86" t="s">
        <v>34</v>
      </c>
      <c r="H38" s="100"/>
      <c r="I38" s="105">
        <f aca="true" t="shared" si="5" ref="I38:M41">+I46</f>
        <v>20838618</v>
      </c>
      <c r="J38" s="105">
        <f t="shared" si="5"/>
        <v>1144092</v>
      </c>
      <c r="K38" s="105">
        <f t="shared" si="5"/>
        <v>0</v>
      </c>
      <c r="L38" s="105">
        <f t="shared" si="5"/>
        <v>23376176</v>
      </c>
      <c r="M38" s="105">
        <f t="shared" si="5"/>
        <v>45358886</v>
      </c>
      <c r="N38" s="105"/>
      <c r="O38" s="105"/>
      <c r="P38" s="105"/>
      <c r="Q38" s="105"/>
      <c r="R38" s="105">
        <f>+R46</f>
        <v>45358886</v>
      </c>
      <c r="S38" s="95">
        <f>+R38/M38*100</f>
        <v>100</v>
      </c>
      <c r="T38" s="96"/>
      <c r="U38" s="27"/>
    </row>
    <row r="39" spans="1:21" s="26" customFormat="1" ht="27.75" customHeight="1">
      <c r="A39" s="11"/>
      <c r="B39" s="103" t="s">
        <v>32</v>
      </c>
      <c r="C39" s="103" t="s">
        <v>40</v>
      </c>
      <c r="D39" s="103"/>
      <c r="E39" s="104"/>
      <c r="F39" s="85"/>
      <c r="G39" s="86" t="s">
        <v>35</v>
      </c>
      <c r="H39" s="100"/>
      <c r="I39" s="105">
        <f t="shared" si="5"/>
        <v>25757852</v>
      </c>
      <c r="J39" s="105">
        <f t="shared" si="5"/>
        <v>1144092</v>
      </c>
      <c r="K39" s="105">
        <f t="shared" si="5"/>
        <v>0</v>
      </c>
      <c r="L39" s="105">
        <f t="shared" si="5"/>
        <v>36818413</v>
      </c>
      <c r="M39" s="105">
        <f t="shared" si="5"/>
        <v>63720357</v>
      </c>
      <c r="N39" s="105"/>
      <c r="O39" s="105"/>
      <c r="P39" s="105"/>
      <c r="Q39" s="105"/>
      <c r="R39" s="105">
        <f>+R47</f>
        <v>63720357</v>
      </c>
      <c r="S39" s="95">
        <f>+R39/M39*100</f>
        <v>100</v>
      </c>
      <c r="T39" s="96"/>
      <c r="U39" s="27"/>
    </row>
    <row r="40" spans="1:21" s="26" customFormat="1" ht="27.75" customHeight="1">
      <c r="A40" s="11"/>
      <c r="B40" s="103" t="s">
        <v>32</v>
      </c>
      <c r="C40" s="103" t="s">
        <v>40</v>
      </c>
      <c r="D40" s="103"/>
      <c r="E40" s="104"/>
      <c r="F40" s="85"/>
      <c r="G40" s="86" t="s">
        <v>36</v>
      </c>
      <c r="H40" s="100"/>
      <c r="I40" s="105">
        <f t="shared" si="5"/>
        <v>23728737</v>
      </c>
      <c r="J40" s="105">
        <f t="shared" si="5"/>
        <v>1003378</v>
      </c>
      <c r="K40" s="105">
        <f t="shared" si="5"/>
        <v>0</v>
      </c>
      <c r="L40" s="105">
        <f t="shared" si="5"/>
        <v>21343354</v>
      </c>
      <c r="M40" s="105">
        <f t="shared" si="5"/>
        <v>46075469</v>
      </c>
      <c r="N40" s="105"/>
      <c r="O40" s="105"/>
      <c r="P40" s="105"/>
      <c r="Q40" s="105"/>
      <c r="R40" s="105">
        <f>+R48</f>
        <v>46075469</v>
      </c>
      <c r="S40" s="95">
        <f>+R40/M40*100</f>
        <v>100</v>
      </c>
      <c r="T40" s="96"/>
      <c r="U40" s="27"/>
    </row>
    <row r="41" spans="1:21" s="26" customFormat="1" ht="27.75" customHeight="1">
      <c r="A41" s="11"/>
      <c r="B41" s="103" t="s">
        <v>32</v>
      </c>
      <c r="C41" s="103" t="s">
        <v>40</v>
      </c>
      <c r="D41" s="103"/>
      <c r="E41" s="104"/>
      <c r="F41" s="85"/>
      <c r="G41" s="86" t="s">
        <v>37</v>
      </c>
      <c r="H41" s="100"/>
      <c r="I41" s="105">
        <f t="shared" si="5"/>
        <v>23728737</v>
      </c>
      <c r="J41" s="105">
        <f t="shared" si="5"/>
        <v>1003378</v>
      </c>
      <c r="K41" s="105">
        <f t="shared" si="5"/>
        <v>0</v>
      </c>
      <c r="L41" s="105">
        <f t="shared" si="5"/>
        <v>21343354</v>
      </c>
      <c r="M41" s="105">
        <f t="shared" si="5"/>
        <v>46075469</v>
      </c>
      <c r="N41" s="105"/>
      <c r="O41" s="105"/>
      <c r="P41" s="105"/>
      <c r="Q41" s="105"/>
      <c r="R41" s="105">
        <f>+R49</f>
        <v>46075469</v>
      </c>
      <c r="S41" s="95">
        <f>+R41/M41*100</f>
        <v>100</v>
      </c>
      <c r="T41" s="96"/>
      <c r="U41" s="27"/>
    </row>
    <row r="42" spans="1:21" s="26" customFormat="1" ht="27.75" customHeight="1">
      <c r="A42" s="11"/>
      <c r="B42" s="103" t="s">
        <v>32</v>
      </c>
      <c r="C42" s="103" t="s">
        <v>40</v>
      </c>
      <c r="D42" s="103"/>
      <c r="E42" s="104"/>
      <c r="F42" s="85"/>
      <c r="G42" s="86" t="s">
        <v>38</v>
      </c>
      <c r="H42" s="100"/>
      <c r="I42" s="93">
        <f>+I41/I38*100</f>
        <v>113.86905312050924</v>
      </c>
      <c r="J42" s="93">
        <f>+J41/J38*100</f>
        <v>87.70081427018107</v>
      </c>
      <c r="K42" s="93"/>
      <c r="L42" s="93">
        <f>+L41/L38*100</f>
        <v>91.3038727976723</v>
      </c>
      <c r="M42" s="93">
        <f>+M41/M38*100</f>
        <v>101.57980731713738</v>
      </c>
      <c r="N42" s="94"/>
      <c r="O42" s="94"/>
      <c r="P42" s="94"/>
      <c r="Q42" s="94"/>
      <c r="R42" s="93">
        <f>+R41/R38*100</f>
        <v>101.57980731713738</v>
      </c>
      <c r="S42" s="95"/>
      <c r="T42" s="96"/>
      <c r="U42" s="27"/>
    </row>
    <row r="43" spans="1:21" s="26" customFormat="1" ht="27.75" customHeight="1">
      <c r="A43" s="11"/>
      <c r="B43" s="103" t="s">
        <v>32</v>
      </c>
      <c r="C43" s="103" t="s">
        <v>40</v>
      </c>
      <c r="D43" s="103"/>
      <c r="E43" s="104"/>
      <c r="F43" s="85"/>
      <c r="G43" s="86" t="s">
        <v>39</v>
      </c>
      <c r="H43" s="100"/>
      <c r="I43" s="93">
        <f>+I41/I39*100</f>
        <v>92.12234389730945</v>
      </c>
      <c r="J43" s="93">
        <f>+J41/J39*100</f>
        <v>87.70081427018107</v>
      </c>
      <c r="K43" s="93"/>
      <c r="L43" s="93">
        <f>+L41/L39*100</f>
        <v>57.969239467219836</v>
      </c>
      <c r="M43" s="93">
        <f>+M41/M39*100</f>
        <v>72.30886826324591</v>
      </c>
      <c r="N43" s="94"/>
      <c r="O43" s="94"/>
      <c r="P43" s="94"/>
      <c r="Q43" s="94"/>
      <c r="R43" s="93">
        <f>+R41/R39*100</f>
        <v>72.30886826324591</v>
      </c>
      <c r="S43" s="95"/>
      <c r="T43" s="96"/>
      <c r="U43" s="27"/>
    </row>
    <row r="44" spans="1:21" s="26" customFormat="1" ht="27.75" customHeight="1">
      <c r="A44" s="11"/>
      <c r="B44" s="103"/>
      <c r="C44" s="103"/>
      <c r="D44" s="103"/>
      <c r="E44" s="104"/>
      <c r="F44" s="85"/>
      <c r="G44" s="86"/>
      <c r="H44" s="100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5"/>
      <c r="T44" s="96"/>
      <c r="U44" s="27"/>
    </row>
    <row r="45" spans="1:21" s="26" customFormat="1" ht="27.75" customHeight="1">
      <c r="A45" s="11"/>
      <c r="B45" s="103" t="s">
        <v>32</v>
      </c>
      <c r="C45" s="103" t="s">
        <v>40</v>
      </c>
      <c r="D45" s="103"/>
      <c r="E45" s="104"/>
      <c r="F45" s="85"/>
      <c r="G45" s="86" t="s">
        <v>43</v>
      </c>
      <c r="H45" s="100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5"/>
      <c r="T45" s="96"/>
      <c r="U45" s="27"/>
    </row>
    <row r="46" spans="1:21" s="26" customFormat="1" ht="27.75" customHeight="1">
      <c r="A46" s="11"/>
      <c r="B46" s="103" t="s">
        <v>32</v>
      </c>
      <c r="C46" s="103" t="s">
        <v>40</v>
      </c>
      <c r="D46" s="103"/>
      <c r="E46" s="104"/>
      <c r="F46" s="85"/>
      <c r="G46" s="86" t="s">
        <v>34</v>
      </c>
      <c r="H46" s="100"/>
      <c r="I46" s="105">
        <f>+I55</f>
        <v>20838618</v>
      </c>
      <c r="J46" s="105">
        <f>+J55</f>
        <v>1144092</v>
      </c>
      <c r="K46" s="105">
        <f>+K55</f>
        <v>0</v>
      </c>
      <c r="L46" s="105">
        <f>+L55</f>
        <v>23376176</v>
      </c>
      <c r="M46" s="105">
        <f>+M55</f>
        <v>45358886</v>
      </c>
      <c r="N46" s="105"/>
      <c r="O46" s="105"/>
      <c r="P46" s="105"/>
      <c r="Q46" s="105"/>
      <c r="R46" s="105">
        <f>+R55</f>
        <v>45358886</v>
      </c>
      <c r="S46" s="95">
        <f>+R46/M46*100</f>
        <v>100</v>
      </c>
      <c r="T46" s="96"/>
      <c r="U46" s="27"/>
    </row>
    <row r="47" spans="1:21" s="26" customFormat="1" ht="27.75" customHeight="1">
      <c r="A47" s="11"/>
      <c r="B47" s="103" t="s">
        <v>32</v>
      </c>
      <c r="C47" s="103" t="s">
        <v>40</v>
      </c>
      <c r="D47" s="103"/>
      <c r="E47" s="104"/>
      <c r="F47" s="85"/>
      <c r="G47" s="86" t="s">
        <v>35</v>
      </c>
      <c r="H47" s="100"/>
      <c r="I47" s="105">
        <f aca="true" t="shared" si="6" ref="I47:M49">+I56</f>
        <v>25757852</v>
      </c>
      <c r="J47" s="105">
        <f t="shared" si="6"/>
        <v>1144092</v>
      </c>
      <c r="K47" s="105">
        <f t="shared" si="6"/>
        <v>0</v>
      </c>
      <c r="L47" s="105">
        <f t="shared" si="6"/>
        <v>36818413</v>
      </c>
      <c r="M47" s="105">
        <f t="shared" si="6"/>
        <v>63720357</v>
      </c>
      <c r="N47" s="105"/>
      <c r="O47" s="105"/>
      <c r="P47" s="105"/>
      <c r="Q47" s="105"/>
      <c r="R47" s="105">
        <f>+R56</f>
        <v>63720357</v>
      </c>
      <c r="S47" s="95">
        <f>+R47/M47*100</f>
        <v>100</v>
      </c>
      <c r="T47" s="96"/>
      <c r="U47" s="27"/>
    </row>
    <row r="48" spans="1:21" s="26" customFormat="1" ht="27.75" customHeight="1">
      <c r="A48" s="11"/>
      <c r="B48" s="103" t="s">
        <v>32</v>
      </c>
      <c r="C48" s="103" t="s">
        <v>40</v>
      </c>
      <c r="D48" s="103"/>
      <c r="E48" s="104"/>
      <c r="F48" s="85"/>
      <c r="G48" s="86" t="s">
        <v>36</v>
      </c>
      <c r="H48" s="100"/>
      <c r="I48" s="105">
        <f>+I57</f>
        <v>23728737</v>
      </c>
      <c r="J48" s="105">
        <f>+J57</f>
        <v>1003378</v>
      </c>
      <c r="K48" s="105">
        <f>+K57</f>
        <v>0</v>
      </c>
      <c r="L48" s="105">
        <f>+L57</f>
        <v>21343354</v>
      </c>
      <c r="M48" s="105">
        <f>+M57</f>
        <v>46075469</v>
      </c>
      <c r="N48" s="105"/>
      <c r="O48" s="105"/>
      <c r="P48" s="105"/>
      <c r="Q48" s="105"/>
      <c r="R48" s="105">
        <f>+R57</f>
        <v>46075469</v>
      </c>
      <c r="S48" s="95">
        <f>+R48/M48*100</f>
        <v>100</v>
      </c>
      <c r="T48" s="96"/>
      <c r="U48" s="27"/>
    </row>
    <row r="49" spans="1:21" s="26" customFormat="1" ht="27.75" customHeight="1">
      <c r="A49" s="11"/>
      <c r="B49" s="103" t="s">
        <v>32</v>
      </c>
      <c r="C49" s="103" t="s">
        <v>40</v>
      </c>
      <c r="D49" s="103"/>
      <c r="E49" s="104"/>
      <c r="F49" s="85"/>
      <c r="G49" s="86" t="s">
        <v>37</v>
      </c>
      <c r="H49" s="100"/>
      <c r="I49" s="105">
        <f t="shared" si="6"/>
        <v>23728737</v>
      </c>
      <c r="J49" s="105">
        <f t="shared" si="6"/>
        <v>1003378</v>
      </c>
      <c r="K49" s="105">
        <f t="shared" si="6"/>
        <v>0</v>
      </c>
      <c r="L49" s="105">
        <f t="shared" si="6"/>
        <v>21343354</v>
      </c>
      <c r="M49" s="105">
        <f t="shared" si="6"/>
        <v>46075469</v>
      </c>
      <c r="N49" s="105"/>
      <c r="O49" s="105"/>
      <c r="P49" s="105"/>
      <c r="Q49" s="105"/>
      <c r="R49" s="105">
        <f>+R58</f>
        <v>46075469</v>
      </c>
      <c r="S49" s="95">
        <f>+R49/M49*100</f>
        <v>100</v>
      </c>
      <c r="T49" s="96"/>
      <c r="U49" s="27"/>
    </row>
    <row r="50" spans="1:21" s="26" customFormat="1" ht="27.75" customHeight="1">
      <c r="A50" s="11"/>
      <c r="B50" s="103" t="s">
        <v>32</v>
      </c>
      <c r="C50" s="103" t="s">
        <v>40</v>
      </c>
      <c r="D50" s="103"/>
      <c r="E50" s="104"/>
      <c r="F50" s="85"/>
      <c r="G50" s="86" t="s">
        <v>38</v>
      </c>
      <c r="H50" s="100"/>
      <c r="I50" s="93">
        <f>+I49/I46*100</f>
        <v>113.86905312050924</v>
      </c>
      <c r="J50" s="93">
        <f>+J49/J46*100</f>
        <v>87.70081427018107</v>
      </c>
      <c r="K50" s="93"/>
      <c r="L50" s="93">
        <f>+L49/L46*100</f>
        <v>91.3038727976723</v>
      </c>
      <c r="M50" s="93">
        <f>+M49/M46*100</f>
        <v>101.57980731713738</v>
      </c>
      <c r="N50" s="94"/>
      <c r="O50" s="94"/>
      <c r="P50" s="94"/>
      <c r="Q50" s="94"/>
      <c r="R50" s="93">
        <f>+R49/R46*100</f>
        <v>101.57980731713738</v>
      </c>
      <c r="S50" s="95"/>
      <c r="T50" s="96"/>
      <c r="U50" s="27"/>
    </row>
    <row r="51" spans="1:21" s="26" customFormat="1" ht="27.75" customHeight="1">
      <c r="A51" s="11"/>
      <c r="B51" s="103" t="s">
        <v>32</v>
      </c>
      <c r="C51" s="103" t="s">
        <v>40</v>
      </c>
      <c r="D51" s="103"/>
      <c r="E51" s="104"/>
      <c r="F51" s="85"/>
      <c r="G51" s="86" t="s">
        <v>39</v>
      </c>
      <c r="H51" s="100"/>
      <c r="I51" s="93">
        <f>+I49/I47*100</f>
        <v>92.12234389730945</v>
      </c>
      <c r="J51" s="93">
        <f>+J49/J47*100</f>
        <v>87.70081427018107</v>
      </c>
      <c r="K51" s="93"/>
      <c r="L51" s="93">
        <f>+L49/L47*100</f>
        <v>57.969239467219836</v>
      </c>
      <c r="M51" s="93">
        <f>+M49/M47*100</f>
        <v>72.30886826324591</v>
      </c>
      <c r="N51" s="94"/>
      <c r="O51" s="94"/>
      <c r="P51" s="94"/>
      <c r="Q51" s="94"/>
      <c r="R51" s="93">
        <f>+R49/R47*100</f>
        <v>72.30886826324591</v>
      </c>
      <c r="S51" s="95"/>
      <c r="T51" s="96"/>
      <c r="U51" s="27"/>
    </row>
    <row r="52" spans="1:21" s="26" customFormat="1" ht="27.75" customHeight="1">
      <c r="A52" s="11"/>
      <c r="B52" s="103"/>
      <c r="C52" s="103"/>
      <c r="D52" s="103"/>
      <c r="E52" s="104"/>
      <c r="F52" s="85"/>
      <c r="G52" s="86"/>
      <c r="H52" s="100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5"/>
      <c r="T52" s="96"/>
      <c r="U52" s="27"/>
    </row>
    <row r="53" spans="1:21" s="26" customFormat="1" ht="27.75" customHeight="1">
      <c r="A53" s="11"/>
      <c r="B53" s="103" t="s">
        <v>32</v>
      </c>
      <c r="C53" s="103" t="s">
        <v>40</v>
      </c>
      <c r="D53" s="103" t="s">
        <v>44</v>
      </c>
      <c r="E53" s="104" t="s">
        <v>45</v>
      </c>
      <c r="F53" s="85"/>
      <c r="G53" s="115" t="s">
        <v>46</v>
      </c>
      <c r="H53" s="100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5"/>
      <c r="T53" s="96"/>
      <c r="U53" s="27"/>
    </row>
    <row r="54" spans="1:21" s="26" customFormat="1" ht="27.75" customHeight="1">
      <c r="A54" s="11"/>
      <c r="B54" s="103"/>
      <c r="C54" s="103"/>
      <c r="D54" s="103"/>
      <c r="E54" s="104"/>
      <c r="F54" s="85"/>
      <c r="G54" s="115"/>
      <c r="H54" s="100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95"/>
      <c r="T54" s="96"/>
      <c r="U54" s="27"/>
    </row>
    <row r="55" spans="1:21" s="26" customFormat="1" ht="27.75" customHeight="1">
      <c r="A55" s="11"/>
      <c r="B55" s="103" t="s">
        <v>32</v>
      </c>
      <c r="C55" s="103" t="s">
        <v>40</v>
      </c>
      <c r="D55" s="103" t="s">
        <v>44</v>
      </c>
      <c r="E55" s="104" t="s">
        <v>45</v>
      </c>
      <c r="F55" s="85"/>
      <c r="G55" s="86" t="s">
        <v>34</v>
      </c>
      <c r="H55" s="100"/>
      <c r="I55" s="105">
        <v>20838618</v>
      </c>
      <c r="J55" s="105">
        <v>1144092</v>
      </c>
      <c r="K55" s="105"/>
      <c r="L55" s="105">
        <v>23376176</v>
      </c>
      <c r="M55" s="105">
        <f>SUM(I55:L55)</f>
        <v>45358886</v>
      </c>
      <c r="N55" s="105"/>
      <c r="O55" s="105"/>
      <c r="P55" s="105"/>
      <c r="Q55" s="105"/>
      <c r="R55" s="105">
        <f>+M55+Q55</f>
        <v>45358886</v>
      </c>
      <c r="S55" s="95">
        <f>+R55/M55*100</f>
        <v>100</v>
      </c>
      <c r="T55" s="96"/>
      <c r="U55" s="27"/>
    </row>
    <row r="56" spans="1:21" s="26" customFormat="1" ht="27.75" customHeight="1">
      <c r="A56" s="11"/>
      <c r="B56" s="103" t="s">
        <v>32</v>
      </c>
      <c r="C56" s="103" t="s">
        <v>40</v>
      </c>
      <c r="D56" s="103" t="s">
        <v>44</v>
      </c>
      <c r="E56" s="104" t="s">
        <v>45</v>
      </c>
      <c r="F56" s="85"/>
      <c r="G56" s="86" t="s">
        <v>35</v>
      </c>
      <c r="H56" s="100"/>
      <c r="I56" s="105">
        <v>25757852</v>
      </c>
      <c r="J56" s="105">
        <f>61302+1082790</f>
        <v>1144092</v>
      </c>
      <c r="K56" s="105">
        <f>+K64</f>
        <v>0</v>
      </c>
      <c r="L56" s="105">
        <v>36818413</v>
      </c>
      <c r="M56" s="105">
        <f>SUM(I56:L56)</f>
        <v>63720357</v>
      </c>
      <c r="N56" s="105"/>
      <c r="O56" s="105"/>
      <c r="P56" s="105"/>
      <c r="Q56" s="105"/>
      <c r="R56" s="105">
        <f>+M56+Q56</f>
        <v>63720357</v>
      </c>
      <c r="S56" s="95">
        <f>+R56/M56*100</f>
        <v>100</v>
      </c>
      <c r="T56" s="96"/>
      <c r="U56" s="27"/>
    </row>
    <row r="57" spans="1:21" s="26" customFormat="1" ht="27.75" customHeight="1">
      <c r="A57" s="11"/>
      <c r="B57" s="103" t="s">
        <v>32</v>
      </c>
      <c r="C57" s="103" t="s">
        <v>40</v>
      </c>
      <c r="D57" s="103" t="s">
        <v>44</v>
      </c>
      <c r="E57" s="104" t="s">
        <v>45</v>
      </c>
      <c r="F57" s="85"/>
      <c r="G57" s="86" t="s">
        <v>36</v>
      </c>
      <c r="H57" s="100"/>
      <c r="I57" s="105">
        <v>23728737</v>
      </c>
      <c r="J57" s="105">
        <f>39353+964025</f>
        <v>1003378</v>
      </c>
      <c r="K57" s="105">
        <f>+K66</f>
        <v>0</v>
      </c>
      <c r="L57" s="105">
        <v>21343354</v>
      </c>
      <c r="M57" s="105">
        <f>SUM(I57:L57)</f>
        <v>46075469</v>
      </c>
      <c r="N57" s="105"/>
      <c r="O57" s="105"/>
      <c r="P57" s="105"/>
      <c r="Q57" s="105"/>
      <c r="R57" s="105">
        <f>+M57+Q57</f>
        <v>46075469</v>
      </c>
      <c r="S57" s="95">
        <f>+R57/M57*100</f>
        <v>100</v>
      </c>
      <c r="T57" s="96"/>
      <c r="U57" s="27"/>
    </row>
    <row r="58" spans="1:21" s="26" customFormat="1" ht="27.75" customHeight="1">
      <c r="A58" s="11"/>
      <c r="B58" s="103" t="s">
        <v>32</v>
      </c>
      <c r="C58" s="103" t="s">
        <v>40</v>
      </c>
      <c r="D58" s="103" t="s">
        <v>44</v>
      </c>
      <c r="E58" s="104" t="s">
        <v>45</v>
      </c>
      <c r="F58" s="85"/>
      <c r="G58" s="86" t="s">
        <v>37</v>
      </c>
      <c r="H58" s="100"/>
      <c r="I58" s="105">
        <v>23728737</v>
      </c>
      <c r="J58" s="105">
        <f>39353+964025</f>
        <v>1003378</v>
      </c>
      <c r="K58" s="105"/>
      <c r="L58" s="105">
        <v>21343354</v>
      </c>
      <c r="M58" s="105">
        <f>SUM(I58:L58)</f>
        <v>46075469</v>
      </c>
      <c r="N58" s="105"/>
      <c r="O58" s="105"/>
      <c r="P58" s="105"/>
      <c r="Q58" s="105"/>
      <c r="R58" s="105">
        <f>+M58+Q58</f>
        <v>46075469</v>
      </c>
      <c r="S58" s="95">
        <f>+R58/M58*100</f>
        <v>100</v>
      </c>
      <c r="T58" s="96"/>
      <c r="U58" s="27"/>
    </row>
    <row r="59" spans="1:21" s="26" customFormat="1" ht="27.75" customHeight="1">
      <c r="A59" s="11"/>
      <c r="B59" s="103" t="s">
        <v>32</v>
      </c>
      <c r="C59" s="103" t="s">
        <v>40</v>
      </c>
      <c r="D59" s="103" t="s">
        <v>44</v>
      </c>
      <c r="E59" s="104" t="s">
        <v>45</v>
      </c>
      <c r="F59" s="85"/>
      <c r="G59" s="86" t="s">
        <v>38</v>
      </c>
      <c r="H59" s="100"/>
      <c r="I59" s="93">
        <f>+I58/I55*100</f>
        <v>113.86905312050924</v>
      </c>
      <c r="J59" s="93">
        <f>+J58/J55*100</f>
        <v>87.70081427018107</v>
      </c>
      <c r="K59" s="93"/>
      <c r="L59" s="93">
        <f>+L58/L55*100</f>
        <v>91.3038727976723</v>
      </c>
      <c r="M59" s="93">
        <f>+M58/M55*100</f>
        <v>101.57980731713738</v>
      </c>
      <c r="N59" s="94"/>
      <c r="O59" s="94"/>
      <c r="P59" s="94"/>
      <c r="Q59" s="94"/>
      <c r="R59" s="93">
        <f>+R58/R55*100</f>
        <v>101.57980731713738</v>
      </c>
      <c r="S59" s="95"/>
      <c r="T59" s="96"/>
      <c r="U59" s="27"/>
    </row>
    <row r="60" spans="1:21" s="26" customFormat="1" ht="27.75" customHeight="1">
      <c r="A60" s="11"/>
      <c r="B60" s="103" t="s">
        <v>32</v>
      </c>
      <c r="C60" s="103" t="s">
        <v>40</v>
      </c>
      <c r="D60" s="103" t="s">
        <v>44</v>
      </c>
      <c r="E60" s="104" t="s">
        <v>45</v>
      </c>
      <c r="F60" s="85"/>
      <c r="G60" s="86" t="s">
        <v>39</v>
      </c>
      <c r="H60" s="100"/>
      <c r="I60" s="93">
        <f>+I58/I56*100</f>
        <v>92.12234389730945</v>
      </c>
      <c r="J60" s="93">
        <f>+J58/J56*100</f>
        <v>87.70081427018107</v>
      </c>
      <c r="K60" s="93"/>
      <c r="L60" s="93">
        <f>+L58/L56*100</f>
        <v>57.969239467219836</v>
      </c>
      <c r="M60" s="93">
        <f>+M58/M56*100</f>
        <v>72.30886826324591</v>
      </c>
      <c r="N60" s="94"/>
      <c r="O60" s="94"/>
      <c r="P60" s="94"/>
      <c r="Q60" s="94"/>
      <c r="R60" s="93">
        <f>+R58/R56*100</f>
        <v>72.30886826324591</v>
      </c>
      <c r="S60" s="95"/>
      <c r="T60" s="96"/>
      <c r="U60" s="27"/>
    </row>
    <row r="61" spans="1:21" s="26" customFormat="1" ht="27.75" customHeight="1">
      <c r="A61" s="11"/>
      <c r="B61" s="103"/>
      <c r="C61" s="103"/>
      <c r="D61" s="103"/>
      <c r="E61" s="104"/>
      <c r="F61" s="85"/>
      <c r="G61" s="87"/>
      <c r="H61" s="100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  <c r="T61" s="96"/>
      <c r="U61" s="27"/>
    </row>
    <row r="62" spans="1:21" s="26" customFormat="1" ht="27.75" customHeight="1">
      <c r="A62" s="11"/>
      <c r="B62" s="103" t="s">
        <v>47</v>
      </c>
      <c r="C62" s="103"/>
      <c r="D62" s="103"/>
      <c r="E62" s="104"/>
      <c r="F62" s="85"/>
      <c r="G62" s="86" t="s">
        <v>48</v>
      </c>
      <c r="H62" s="100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5"/>
      <c r="T62" s="96"/>
      <c r="U62" s="27"/>
    </row>
    <row r="63" spans="1:21" s="26" customFormat="1" ht="27.75" customHeight="1">
      <c r="A63" s="11"/>
      <c r="B63" s="103" t="s">
        <v>47</v>
      </c>
      <c r="C63" s="103"/>
      <c r="D63" s="103"/>
      <c r="E63" s="104"/>
      <c r="F63" s="85"/>
      <c r="G63" s="86" t="s">
        <v>34</v>
      </c>
      <c r="H63" s="100"/>
      <c r="I63" s="105">
        <f aca="true" t="shared" si="7" ref="I63:N66">+I71</f>
        <v>838289648</v>
      </c>
      <c r="J63" s="105">
        <f t="shared" si="7"/>
        <v>868178908</v>
      </c>
      <c r="K63" s="105">
        <f t="shared" si="7"/>
        <v>0</v>
      </c>
      <c r="L63" s="105">
        <f t="shared" si="7"/>
        <v>841073824</v>
      </c>
      <c r="M63" s="105">
        <f t="shared" si="7"/>
        <v>2547542380</v>
      </c>
      <c r="N63" s="105">
        <f t="shared" si="7"/>
        <v>13163957</v>
      </c>
      <c r="O63" s="105"/>
      <c r="P63" s="105"/>
      <c r="Q63" s="105">
        <f aca="true" t="shared" si="8" ref="Q63:R65">+Q71</f>
        <v>13163957</v>
      </c>
      <c r="R63" s="105">
        <f t="shared" si="8"/>
        <v>2560706337</v>
      </c>
      <c r="S63" s="95">
        <f>+M63/R63*100</f>
        <v>99.48592476967029</v>
      </c>
      <c r="T63" s="96"/>
      <c r="U63" s="27"/>
    </row>
    <row r="64" spans="1:21" s="26" customFormat="1" ht="27.75" customHeight="1">
      <c r="A64" s="11"/>
      <c r="B64" s="103" t="s">
        <v>47</v>
      </c>
      <c r="C64" s="103"/>
      <c r="D64" s="103"/>
      <c r="E64" s="104"/>
      <c r="F64" s="85"/>
      <c r="G64" s="86" t="s">
        <v>35</v>
      </c>
      <c r="H64" s="100"/>
      <c r="I64" s="105">
        <f t="shared" si="7"/>
        <v>784919500</v>
      </c>
      <c r="J64" s="105">
        <f t="shared" si="7"/>
        <v>769098908</v>
      </c>
      <c r="K64" s="105">
        <f>+K72</f>
        <v>0</v>
      </c>
      <c r="L64" s="105">
        <f>+L72</f>
        <v>1262631586</v>
      </c>
      <c r="M64" s="105">
        <f>+M72</f>
        <v>2816649994</v>
      </c>
      <c r="N64" s="105">
        <f>+N72</f>
        <v>13343957</v>
      </c>
      <c r="O64" s="105"/>
      <c r="P64" s="105"/>
      <c r="Q64" s="105">
        <f t="shared" si="8"/>
        <v>13343957</v>
      </c>
      <c r="R64" s="105">
        <f t="shared" si="8"/>
        <v>2829993951</v>
      </c>
      <c r="S64" s="95">
        <f>+M64/R64*100</f>
        <v>99.52848107695478</v>
      </c>
      <c r="T64" s="96"/>
      <c r="U64" s="27"/>
    </row>
    <row r="65" spans="1:21" s="26" customFormat="1" ht="27.75" customHeight="1">
      <c r="A65" s="11"/>
      <c r="B65" s="103" t="s">
        <v>47</v>
      </c>
      <c r="C65" s="103"/>
      <c r="D65" s="103"/>
      <c r="E65" s="104"/>
      <c r="F65" s="85"/>
      <c r="G65" s="86" t="s">
        <v>36</v>
      </c>
      <c r="H65" s="100"/>
      <c r="I65" s="105">
        <f t="shared" si="7"/>
        <v>763527146</v>
      </c>
      <c r="J65" s="105">
        <f t="shared" si="7"/>
        <v>616059730</v>
      </c>
      <c r="K65" s="105"/>
      <c r="L65" s="105">
        <f aca="true" t="shared" si="9" ref="L65:N66">+L73</f>
        <v>804228656</v>
      </c>
      <c r="M65" s="105">
        <f t="shared" si="9"/>
        <v>2183815532</v>
      </c>
      <c r="N65" s="105">
        <f t="shared" si="9"/>
        <v>5726919</v>
      </c>
      <c r="O65" s="105"/>
      <c r="P65" s="105"/>
      <c r="Q65" s="105">
        <f t="shared" si="8"/>
        <v>5726919</v>
      </c>
      <c r="R65" s="105">
        <f t="shared" si="8"/>
        <v>2189542451</v>
      </c>
      <c r="S65" s="95">
        <f>+M65/R65*100</f>
        <v>99.73844220296417</v>
      </c>
      <c r="T65" s="96"/>
      <c r="U65" s="27"/>
    </row>
    <row r="66" spans="1:21" s="26" customFormat="1" ht="27.75" customHeight="1">
      <c r="A66" s="11"/>
      <c r="B66" s="103" t="s">
        <v>47</v>
      </c>
      <c r="C66" s="103"/>
      <c r="D66" s="103"/>
      <c r="E66" s="104"/>
      <c r="F66" s="85"/>
      <c r="G66" s="86" t="s">
        <v>37</v>
      </c>
      <c r="H66" s="100"/>
      <c r="I66" s="105">
        <f t="shared" si="7"/>
        <v>760895778</v>
      </c>
      <c r="J66" s="105">
        <f t="shared" si="7"/>
        <v>594819020</v>
      </c>
      <c r="K66" s="105">
        <f>+K74</f>
        <v>0</v>
      </c>
      <c r="L66" s="105">
        <f t="shared" si="9"/>
        <v>729228656</v>
      </c>
      <c r="M66" s="105">
        <f t="shared" si="9"/>
        <v>2084943454</v>
      </c>
      <c r="N66" s="105">
        <f t="shared" si="9"/>
        <v>5726919</v>
      </c>
      <c r="O66" s="105"/>
      <c r="P66" s="105"/>
      <c r="Q66" s="105">
        <f>+Q74</f>
        <v>5726919</v>
      </c>
      <c r="R66" s="105">
        <f>+R74</f>
        <v>2090670373</v>
      </c>
      <c r="S66" s="95">
        <f>+M66/R66*100</f>
        <v>99.7260725997766</v>
      </c>
      <c r="T66" s="96"/>
      <c r="U66" s="27"/>
    </row>
    <row r="67" spans="1:21" s="26" customFormat="1" ht="27.75" customHeight="1">
      <c r="A67" s="11"/>
      <c r="B67" s="103" t="s">
        <v>47</v>
      </c>
      <c r="C67" s="103"/>
      <c r="D67" s="103"/>
      <c r="E67" s="104"/>
      <c r="F67" s="85"/>
      <c r="G67" s="86" t="s">
        <v>38</v>
      </c>
      <c r="H67" s="100"/>
      <c r="I67" s="93">
        <f>+I66/I63*100</f>
        <v>90.76764574337199</v>
      </c>
      <c r="J67" s="93">
        <f>+J66/J63*100</f>
        <v>68.51341520957568</v>
      </c>
      <c r="K67" s="93"/>
      <c r="L67" s="93">
        <f>+L66/L63*100</f>
        <v>86.70209857820994</v>
      </c>
      <c r="M67" s="93">
        <f>+M66/M63*100</f>
        <v>81.84136485297645</v>
      </c>
      <c r="N67" s="93">
        <f>+N66/N63*100</f>
        <v>43.50454046606199</v>
      </c>
      <c r="O67" s="94"/>
      <c r="P67" s="94"/>
      <c r="Q67" s="93">
        <f>+Q66/Q63*100</f>
        <v>43.50454046606199</v>
      </c>
      <c r="R67" s="93">
        <f>+R66/R63*100</f>
        <v>81.64428473470834</v>
      </c>
      <c r="S67" s="95"/>
      <c r="T67" s="96"/>
      <c r="U67" s="27"/>
    </row>
    <row r="68" spans="1:21" s="26" customFormat="1" ht="27.75" customHeight="1">
      <c r="A68" s="11"/>
      <c r="B68" s="103" t="s">
        <v>47</v>
      </c>
      <c r="C68" s="103"/>
      <c r="D68" s="103"/>
      <c r="E68" s="104"/>
      <c r="F68" s="85"/>
      <c r="G68" s="86" t="s">
        <v>39</v>
      </c>
      <c r="H68" s="100"/>
      <c r="I68" s="93">
        <f>+I66/I64*100</f>
        <v>96.93933938448464</v>
      </c>
      <c r="J68" s="93">
        <f>+J66/J64*100</f>
        <v>77.33973014560567</v>
      </c>
      <c r="K68" s="93"/>
      <c r="L68" s="93">
        <f>+L66/L64*100</f>
        <v>57.75466605505939</v>
      </c>
      <c r="M68" s="93">
        <f>+M66/M64*100</f>
        <v>74.02209924702487</v>
      </c>
      <c r="N68" s="93">
        <f>+N66/N64*100</f>
        <v>42.917696752170286</v>
      </c>
      <c r="O68" s="94"/>
      <c r="P68" s="94"/>
      <c r="Q68" s="93">
        <f>+Q66/Q64*100</f>
        <v>42.917696752170286</v>
      </c>
      <c r="R68" s="93">
        <f>+R66/R64*100</f>
        <v>73.87543610336148</v>
      </c>
      <c r="S68" s="95"/>
      <c r="T68" s="96"/>
      <c r="U68" s="27"/>
    </row>
    <row r="69" spans="1:21" s="26" customFormat="1" ht="27.75" customHeight="1">
      <c r="A69" s="11"/>
      <c r="B69" s="103"/>
      <c r="C69" s="103"/>
      <c r="D69" s="103"/>
      <c r="E69" s="104"/>
      <c r="F69" s="85"/>
      <c r="G69" s="87"/>
      <c r="H69" s="100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5"/>
      <c r="T69" s="96"/>
      <c r="U69" s="27"/>
    </row>
    <row r="70" spans="1:21" s="26" customFormat="1" ht="27.75" customHeight="1">
      <c r="A70" s="11"/>
      <c r="B70" s="103" t="s">
        <v>47</v>
      </c>
      <c r="C70" s="103" t="s">
        <v>47</v>
      </c>
      <c r="D70" s="103"/>
      <c r="E70" s="104"/>
      <c r="F70" s="85"/>
      <c r="G70" s="86" t="s">
        <v>49</v>
      </c>
      <c r="H70" s="100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5"/>
      <c r="T70" s="96"/>
      <c r="U70" s="27"/>
    </row>
    <row r="71" spans="1:21" s="26" customFormat="1" ht="27.75" customHeight="1">
      <c r="A71" s="11"/>
      <c r="B71" s="103" t="s">
        <v>47</v>
      </c>
      <c r="C71" s="103" t="s">
        <v>47</v>
      </c>
      <c r="D71" s="103"/>
      <c r="E71" s="104"/>
      <c r="F71" s="85"/>
      <c r="G71" s="86" t="s">
        <v>34</v>
      </c>
      <c r="H71" s="100"/>
      <c r="I71" s="105">
        <f aca="true" t="shared" si="10" ref="I71:N74">+I79</f>
        <v>838289648</v>
      </c>
      <c r="J71" s="105">
        <f t="shared" si="10"/>
        <v>868178908</v>
      </c>
      <c r="K71" s="105">
        <f t="shared" si="10"/>
        <v>0</v>
      </c>
      <c r="L71" s="105">
        <f t="shared" si="10"/>
        <v>841073824</v>
      </c>
      <c r="M71" s="105">
        <f t="shared" si="10"/>
        <v>2547542380</v>
      </c>
      <c r="N71" s="105">
        <f t="shared" si="10"/>
        <v>13163957</v>
      </c>
      <c r="O71" s="105"/>
      <c r="P71" s="105"/>
      <c r="Q71" s="105">
        <f aca="true" t="shared" si="11" ref="Q71:R74">+Q79</f>
        <v>13163957</v>
      </c>
      <c r="R71" s="105">
        <f t="shared" si="11"/>
        <v>2560706337</v>
      </c>
      <c r="S71" s="95">
        <f>+M71/R71*100</f>
        <v>99.48592476967029</v>
      </c>
      <c r="T71" s="96"/>
      <c r="U71" s="27"/>
    </row>
    <row r="72" spans="1:21" s="26" customFormat="1" ht="27.75" customHeight="1">
      <c r="A72" s="11"/>
      <c r="B72" s="103" t="s">
        <v>47</v>
      </c>
      <c r="C72" s="103" t="s">
        <v>47</v>
      </c>
      <c r="D72" s="103"/>
      <c r="E72" s="104"/>
      <c r="F72" s="85"/>
      <c r="G72" s="86" t="s">
        <v>35</v>
      </c>
      <c r="H72" s="100"/>
      <c r="I72" s="105">
        <f t="shared" si="10"/>
        <v>784919500</v>
      </c>
      <c r="J72" s="105">
        <f t="shared" si="10"/>
        <v>769098908</v>
      </c>
      <c r="K72" s="105">
        <f>+K80</f>
        <v>0</v>
      </c>
      <c r="L72" s="105">
        <f>+L80</f>
        <v>1262631586</v>
      </c>
      <c r="M72" s="105">
        <f>+M80</f>
        <v>2816649994</v>
      </c>
      <c r="N72" s="105">
        <f>+N80</f>
        <v>13343957</v>
      </c>
      <c r="O72" s="105"/>
      <c r="P72" s="105"/>
      <c r="Q72" s="105">
        <f t="shared" si="11"/>
        <v>13343957</v>
      </c>
      <c r="R72" s="105">
        <f t="shared" si="11"/>
        <v>2829993951</v>
      </c>
      <c r="S72" s="95">
        <f>+M72/R72*100</f>
        <v>99.52848107695478</v>
      </c>
      <c r="T72" s="96"/>
      <c r="U72" s="27"/>
    </row>
    <row r="73" spans="1:21" s="26" customFormat="1" ht="27.75" customHeight="1">
      <c r="A73" s="11"/>
      <c r="B73" s="103" t="s">
        <v>47</v>
      </c>
      <c r="C73" s="103"/>
      <c r="D73" s="103"/>
      <c r="E73" s="104"/>
      <c r="F73" s="85"/>
      <c r="G73" s="86" t="s">
        <v>36</v>
      </c>
      <c r="H73" s="100"/>
      <c r="I73" s="105">
        <f t="shared" si="10"/>
        <v>763527146</v>
      </c>
      <c r="J73" s="105">
        <f t="shared" si="10"/>
        <v>616059730</v>
      </c>
      <c r="K73" s="105"/>
      <c r="L73" s="105">
        <f aca="true" t="shared" si="12" ref="L73:N74">+L81</f>
        <v>804228656</v>
      </c>
      <c r="M73" s="105">
        <f t="shared" si="12"/>
        <v>2183815532</v>
      </c>
      <c r="N73" s="105">
        <f t="shared" si="12"/>
        <v>5726919</v>
      </c>
      <c r="O73" s="105"/>
      <c r="P73" s="105"/>
      <c r="Q73" s="105">
        <f t="shared" si="11"/>
        <v>5726919</v>
      </c>
      <c r="R73" s="105">
        <f t="shared" si="11"/>
        <v>2189542451</v>
      </c>
      <c r="S73" s="95">
        <f>+M73/R73*100</f>
        <v>99.73844220296417</v>
      </c>
      <c r="T73" s="96"/>
      <c r="U73" s="27"/>
    </row>
    <row r="74" spans="1:21" s="26" customFormat="1" ht="27.75" customHeight="1">
      <c r="A74" s="11"/>
      <c r="B74" s="103" t="s">
        <v>47</v>
      </c>
      <c r="C74" s="103" t="s">
        <v>47</v>
      </c>
      <c r="D74" s="103"/>
      <c r="E74" s="104"/>
      <c r="F74" s="85"/>
      <c r="G74" s="86" t="s">
        <v>37</v>
      </c>
      <c r="H74" s="100"/>
      <c r="I74" s="105">
        <f t="shared" si="10"/>
        <v>760895778</v>
      </c>
      <c r="J74" s="105">
        <f t="shared" si="10"/>
        <v>594819020</v>
      </c>
      <c r="K74" s="105">
        <f>+K82</f>
        <v>0</v>
      </c>
      <c r="L74" s="105">
        <f t="shared" si="12"/>
        <v>729228656</v>
      </c>
      <c r="M74" s="105">
        <f t="shared" si="12"/>
        <v>2084943454</v>
      </c>
      <c r="N74" s="105">
        <f t="shared" si="12"/>
        <v>5726919</v>
      </c>
      <c r="O74" s="105"/>
      <c r="P74" s="105"/>
      <c r="Q74" s="105">
        <f t="shared" si="11"/>
        <v>5726919</v>
      </c>
      <c r="R74" s="105">
        <f t="shared" si="11"/>
        <v>2090670373</v>
      </c>
      <c r="S74" s="95">
        <f>+M74/R74*100</f>
        <v>99.7260725997766</v>
      </c>
      <c r="T74" s="96"/>
      <c r="U74" s="27"/>
    </row>
    <row r="75" spans="1:21" s="26" customFormat="1" ht="27.75" customHeight="1">
      <c r="A75" s="11"/>
      <c r="B75" s="103" t="s">
        <v>47</v>
      </c>
      <c r="C75" s="103" t="s">
        <v>47</v>
      </c>
      <c r="D75" s="103"/>
      <c r="E75" s="104"/>
      <c r="F75" s="85"/>
      <c r="G75" s="86" t="s">
        <v>38</v>
      </c>
      <c r="H75" s="100"/>
      <c r="I75" s="93">
        <f>+I74/I71*100</f>
        <v>90.76764574337199</v>
      </c>
      <c r="J75" s="93">
        <f>+J74/J71*100</f>
        <v>68.51341520957568</v>
      </c>
      <c r="K75" s="93"/>
      <c r="L75" s="93">
        <f>+L74/L71*100</f>
        <v>86.70209857820994</v>
      </c>
      <c r="M75" s="93">
        <f>+M74/M71*100</f>
        <v>81.84136485297645</v>
      </c>
      <c r="N75" s="93">
        <f>+N74/N71*100</f>
        <v>43.50454046606199</v>
      </c>
      <c r="O75" s="94"/>
      <c r="P75" s="94"/>
      <c r="Q75" s="93">
        <f>+Q74/Q71*100</f>
        <v>43.50454046606199</v>
      </c>
      <c r="R75" s="93">
        <f>+R74/R71*100</f>
        <v>81.64428473470834</v>
      </c>
      <c r="S75" s="95"/>
      <c r="T75" s="96"/>
      <c r="U75" s="27"/>
    </row>
    <row r="76" spans="1:21" s="26" customFormat="1" ht="27.75" customHeight="1">
      <c r="A76" s="11"/>
      <c r="B76" s="103" t="s">
        <v>47</v>
      </c>
      <c r="C76" s="103" t="s">
        <v>47</v>
      </c>
      <c r="D76" s="103"/>
      <c r="E76" s="104"/>
      <c r="F76" s="85"/>
      <c r="G76" s="86" t="s">
        <v>39</v>
      </c>
      <c r="H76" s="100"/>
      <c r="I76" s="93">
        <f>+I74/I72*100</f>
        <v>96.93933938448464</v>
      </c>
      <c r="J76" s="93">
        <f>+J74/J72*100</f>
        <v>77.33973014560567</v>
      </c>
      <c r="K76" s="93"/>
      <c r="L76" s="93">
        <f>+L74/L72*100</f>
        <v>57.75466605505939</v>
      </c>
      <c r="M76" s="93">
        <f>+M74/M72*100</f>
        <v>74.02209924702487</v>
      </c>
      <c r="N76" s="93">
        <f>+N74/N72*100</f>
        <v>42.917696752170286</v>
      </c>
      <c r="O76" s="94"/>
      <c r="P76" s="94"/>
      <c r="Q76" s="93">
        <f>+Q74/Q72*100</f>
        <v>42.917696752170286</v>
      </c>
      <c r="R76" s="93">
        <f>+R74/R72*100</f>
        <v>73.87543610336148</v>
      </c>
      <c r="S76" s="95"/>
      <c r="T76" s="96"/>
      <c r="U76" s="27"/>
    </row>
    <row r="77" spans="1:21" s="26" customFormat="1" ht="27.75" customHeight="1">
      <c r="A77" s="11"/>
      <c r="B77" s="103"/>
      <c r="C77" s="103"/>
      <c r="D77" s="103"/>
      <c r="E77" s="104"/>
      <c r="F77" s="85"/>
      <c r="G77" s="87"/>
      <c r="H77" s="100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5"/>
      <c r="T77" s="96"/>
      <c r="U77" s="27"/>
    </row>
    <row r="78" spans="1:21" s="26" customFormat="1" ht="27.75" customHeight="1">
      <c r="A78" s="11"/>
      <c r="B78" s="103" t="s">
        <v>47</v>
      </c>
      <c r="C78" s="103" t="s">
        <v>47</v>
      </c>
      <c r="D78" s="103"/>
      <c r="E78" s="104"/>
      <c r="F78" s="85"/>
      <c r="G78" s="86" t="s">
        <v>50</v>
      </c>
      <c r="H78" s="100"/>
      <c r="I78" s="94"/>
      <c r="J78" s="94"/>
      <c r="K78" s="94"/>
      <c r="L78" s="94"/>
      <c r="M78" s="94"/>
      <c r="N78" s="94"/>
      <c r="O78" s="94"/>
      <c r="P78" s="94"/>
      <c r="Q78" s="94">
        <v>0</v>
      </c>
      <c r="R78" s="94"/>
      <c r="S78" s="95"/>
      <c r="T78" s="96"/>
      <c r="U78" s="27"/>
    </row>
    <row r="79" spans="1:21" s="26" customFormat="1" ht="27.75" customHeight="1">
      <c r="A79" s="11"/>
      <c r="B79" s="103" t="s">
        <v>47</v>
      </c>
      <c r="C79" s="103" t="s">
        <v>47</v>
      </c>
      <c r="D79" s="103"/>
      <c r="E79" s="104"/>
      <c r="F79" s="85"/>
      <c r="G79" s="86" t="s">
        <v>34</v>
      </c>
      <c r="H79" s="100"/>
      <c r="I79" s="105">
        <f>+I87+I104+I137</f>
        <v>838289648</v>
      </c>
      <c r="J79" s="105">
        <f>+J87+J104+J137</f>
        <v>868178908</v>
      </c>
      <c r="K79" s="105">
        <f>+K87+K104+K137</f>
        <v>0</v>
      </c>
      <c r="L79" s="105">
        <f>+L87+L104+L137</f>
        <v>841073824</v>
      </c>
      <c r="M79" s="105">
        <f>+M87+M104+M137</f>
        <v>2547542380</v>
      </c>
      <c r="N79" s="105">
        <f>+N104</f>
        <v>13163957</v>
      </c>
      <c r="O79" s="105"/>
      <c r="P79" s="105"/>
      <c r="Q79" s="105">
        <f>+Q104</f>
        <v>13163957</v>
      </c>
      <c r="R79" s="105">
        <f>+R87+R104+R137</f>
        <v>2560706337</v>
      </c>
      <c r="S79" s="95">
        <f>+M79/R79*100</f>
        <v>99.48592476967029</v>
      </c>
      <c r="T79" s="96"/>
      <c r="U79" s="27"/>
    </row>
    <row r="80" spans="1:21" s="26" customFormat="1" ht="27.75" customHeight="1">
      <c r="A80" s="11"/>
      <c r="B80" s="103" t="s">
        <v>47</v>
      </c>
      <c r="C80" s="103" t="s">
        <v>47</v>
      </c>
      <c r="D80" s="103"/>
      <c r="E80" s="104"/>
      <c r="F80" s="85"/>
      <c r="G80" s="86" t="s">
        <v>35</v>
      </c>
      <c r="H80" s="100"/>
      <c r="I80" s="105">
        <f aca="true" t="shared" si="13" ref="I80:M82">+I88+I105+I138</f>
        <v>784919500</v>
      </c>
      <c r="J80" s="105">
        <f t="shared" si="13"/>
        <v>769098908</v>
      </c>
      <c r="K80" s="105">
        <f t="shared" si="13"/>
        <v>0</v>
      </c>
      <c r="L80" s="105">
        <f t="shared" si="13"/>
        <v>1262631586</v>
      </c>
      <c r="M80" s="105">
        <f t="shared" si="13"/>
        <v>2816649994</v>
      </c>
      <c r="N80" s="105">
        <f>+N105</f>
        <v>13343957</v>
      </c>
      <c r="O80" s="105"/>
      <c r="P80" s="105"/>
      <c r="Q80" s="105">
        <f>+Q105</f>
        <v>13343957</v>
      </c>
      <c r="R80" s="105">
        <f>+R88+R105+R138</f>
        <v>2829993951</v>
      </c>
      <c r="S80" s="95">
        <f>+M80/R80*100</f>
        <v>99.52848107695478</v>
      </c>
      <c r="T80" s="96"/>
      <c r="U80" s="27"/>
    </row>
    <row r="81" spans="1:21" s="26" customFormat="1" ht="27.75" customHeight="1">
      <c r="A81" s="11"/>
      <c r="B81" s="103" t="s">
        <v>47</v>
      </c>
      <c r="C81" s="103" t="s">
        <v>47</v>
      </c>
      <c r="D81" s="103"/>
      <c r="E81" s="104"/>
      <c r="F81" s="85"/>
      <c r="G81" s="86" t="s">
        <v>36</v>
      </c>
      <c r="H81" s="100"/>
      <c r="I81" s="105">
        <f t="shared" si="13"/>
        <v>763527146</v>
      </c>
      <c r="J81" s="105">
        <f t="shared" si="13"/>
        <v>616059730</v>
      </c>
      <c r="K81" s="105">
        <f t="shared" si="13"/>
        <v>0</v>
      </c>
      <c r="L81" s="105">
        <f t="shared" si="13"/>
        <v>804228656</v>
      </c>
      <c r="M81" s="105">
        <f t="shared" si="13"/>
        <v>2183815532</v>
      </c>
      <c r="N81" s="105">
        <f>+N106</f>
        <v>5726919</v>
      </c>
      <c r="O81" s="105"/>
      <c r="P81" s="105"/>
      <c r="Q81" s="105">
        <f>+Q106</f>
        <v>5726919</v>
      </c>
      <c r="R81" s="105">
        <f>+R89+R106+R139</f>
        <v>2189542451</v>
      </c>
      <c r="S81" s="95">
        <f>+M81/R81*100</f>
        <v>99.73844220296417</v>
      </c>
      <c r="T81" s="96"/>
      <c r="U81" s="27"/>
    </row>
    <row r="82" spans="1:21" s="26" customFormat="1" ht="27.75" customHeight="1">
      <c r="A82" s="11"/>
      <c r="B82" s="103" t="s">
        <v>47</v>
      </c>
      <c r="C82" s="103" t="s">
        <v>47</v>
      </c>
      <c r="D82" s="103"/>
      <c r="E82" s="104"/>
      <c r="F82" s="85"/>
      <c r="G82" s="86" t="s">
        <v>37</v>
      </c>
      <c r="H82" s="100"/>
      <c r="I82" s="105">
        <f t="shared" si="13"/>
        <v>760895778</v>
      </c>
      <c r="J82" s="105">
        <f t="shared" si="13"/>
        <v>594819020</v>
      </c>
      <c r="K82" s="105">
        <f t="shared" si="13"/>
        <v>0</v>
      </c>
      <c r="L82" s="105">
        <f t="shared" si="13"/>
        <v>729228656</v>
      </c>
      <c r="M82" s="105">
        <f t="shared" si="13"/>
        <v>2084943454</v>
      </c>
      <c r="N82" s="105">
        <f>+N107</f>
        <v>5726919</v>
      </c>
      <c r="O82" s="105"/>
      <c r="P82" s="105"/>
      <c r="Q82" s="105">
        <f>+Q107</f>
        <v>5726919</v>
      </c>
      <c r="R82" s="105">
        <f>+R90+R107+R140</f>
        <v>2090670373</v>
      </c>
      <c r="S82" s="95">
        <f>+M82/R82*100</f>
        <v>99.7260725997766</v>
      </c>
      <c r="T82" s="96"/>
      <c r="U82" s="27"/>
    </row>
    <row r="83" spans="1:21" s="26" customFormat="1" ht="27.75" customHeight="1">
      <c r="A83" s="11"/>
      <c r="B83" s="103" t="s">
        <v>47</v>
      </c>
      <c r="C83" s="103" t="s">
        <v>47</v>
      </c>
      <c r="D83" s="103"/>
      <c r="E83" s="104"/>
      <c r="F83" s="85"/>
      <c r="G83" s="86" t="s">
        <v>38</v>
      </c>
      <c r="H83" s="100"/>
      <c r="I83" s="93">
        <f>+I82/I79*100</f>
        <v>90.76764574337199</v>
      </c>
      <c r="J83" s="93">
        <f>+J82/J79*100</f>
        <v>68.51341520957568</v>
      </c>
      <c r="K83" s="93"/>
      <c r="L83" s="93">
        <f>+L82/L79*100</f>
        <v>86.70209857820994</v>
      </c>
      <c r="M83" s="93">
        <f>+M82/M79*100</f>
        <v>81.84136485297645</v>
      </c>
      <c r="N83" s="93">
        <f>+N82/N79*100</f>
        <v>43.50454046606199</v>
      </c>
      <c r="O83" s="94"/>
      <c r="P83" s="94"/>
      <c r="Q83" s="93">
        <f>+Q82/Q79*100</f>
        <v>43.50454046606199</v>
      </c>
      <c r="R83" s="93">
        <f>+R82/R79*100</f>
        <v>81.64428473470834</v>
      </c>
      <c r="S83" s="95"/>
      <c r="T83" s="96"/>
      <c r="U83" s="27"/>
    </row>
    <row r="84" spans="1:21" s="26" customFormat="1" ht="27.75" customHeight="1">
      <c r="A84" s="11"/>
      <c r="B84" s="103" t="s">
        <v>47</v>
      </c>
      <c r="C84" s="103" t="s">
        <v>47</v>
      </c>
      <c r="D84" s="103"/>
      <c r="E84" s="104"/>
      <c r="F84" s="85"/>
      <c r="G84" s="86" t="s">
        <v>39</v>
      </c>
      <c r="H84" s="100"/>
      <c r="I84" s="93">
        <f>+I82/I80*100</f>
        <v>96.93933938448464</v>
      </c>
      <c r="J84" s="93">
        <f>+J82/J80*100</f>
        <v>77.33973014560567</v>
      </c>
      <c r="K84" s="93"/>
      <c r="L84" s="93">
        <f>+L82/L80*100</f>
        <v>57.75466605505939</v>
      </c>
      <c r="M84" s="93">
        <f>+M82/M80*100</f>
        <v>74.02209924702487</v>
      </c>
      <c r="N84" s="93">
        <f>+N82/N80*100</f>
        <v>42.917696752170286</v>
      </c>
      <c r="O84" s="94"/>
      <c r="P84" s="94"/>
      <c r="Q84" s="93">
        <f>+Q82/Q80*100</f>
        <v>42.917696752170286</v>
      </c>
      <c r="R84" s="93">
        <f>+R82/R80*100</f>
        <v>73.87543610336148</v>
      </c>
      <c r="S84" s="95"/>
      <c r="T84" s="96"/>
      <c r="U84" s="27"/>
    </row>
    <row r="85" spans="1:21" s="26" customFormat="1" ht="27.75" customHeight="1">
      <c r="A85" s="11"/>
      <c r="B85" s="103" t="s">
        <v>47</v>
      </c>
      <c r="C85" s="103" t="s">
        <v>47</v>
      </c>
      <c r="D85" s="103"/>
      <c r="E85" s="104"/>
      <c r="F85" s="85"/>
      <c r="G85" s="87"/>
      <c r="H85" s="100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5"/>
      <c r="T85" s="96"/>
      <c r="U85" s="27"/>
    </row>
    <row r="86" spans="1:21" s="26" customFormat="1" ht="27.75" customHeight="1">
      <c r="A86" s="11"/>
      <c r="B86" s="103" t="s">
        <v>47</v>
      </c>
      <c r="C86" s="103" t="s">
        <v>47</v>
      </c>
      <c r="D86" s="103"/>
      <c r="E86" s="104"/>
      <c r="F86" s="85"/>
      <c r="G86" s="86" t="s">
        <v>51</v>
      </c>
      <c r="H86" s="100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5"/>
      <c r="T86" s="96"/>
      <c r="U86" s="27"/>
    </row>
    <row r="87" spans="1:21" s="26" customFormat="1" ht="27.75" customHeight="1">
      <c r="A87" s="11"/>
      <c r="B87" s="103" t="s">
        <v>47</v>
      </c>
      <c r="C87" s="103" t="s">
        <v>47</v>
      </c>
      <c r="D87" s="103"/>
      <c r="E87" s="104"/>
      <c r="F87" s="85"/>
      <c r="G87" s="86" t="s">
        <v>34</v>
      </c>
      <c r="H87" s="100"/>
      <c r="I87" s="105">
        <f>+I95</f>
        <v>69148943</v>
      </c>
      <c r="J87" s="105">
        <f>+J95</f>
        <v>7466790</v>
      </c>
      <c r="K87" s="105">
        <f>+K95</f>
        <v>0</v>
      </c>
      <c r="L87" s="105">
        <f>+L95</f>
        <v>102230677</v>
      </c>
      <c r="M87" s="105">
        <f>+M95</f>
        <v>178846410</v>
      </c>
      <c r="N87" s="105"/>
      <c r="O87" s="105"/>
      <c r="P87" s="105"/>
      <c r="Q87" s="105"/>
      <c r="R87" s="105">
        <f>+R95</f>
        <v>178846410</v>
      </c>
      <c r="S87" s="95">
        <f>+M87/R87*100</f>
        <v>100</v>
      </c>
      <c r="T87" s="96"/>
      <c r="U87" s="27"/>
    </row>
    <row r="88" spans="1:21" s="26" customFormat="1" ht="27.75" customHeight="1">
      <c r="A88" s="11"/>
      <c r="B88" s="103" t="s">
        <v>47</v>
      </c>
      <c r="C88" s="103" t="s">
        <v>47</v>
      </c>
      <c r="D88" s="103"/>
      <c r="E88" s="104"/>
      <c r="F88" s="85"/>
      <c r="G88" s="86" t="s">
        <v>35</v>
      </c>
      <c r="H88" s="100"/>
      <c r="I88" s="105">
        <f aca="true" t="shared" si="14" ref="I88:J90">+I96</f>
        <v>65111655</v>
      </c>
      <c r="J88" s="105">
        <f t="shared" si="14"/>
        <v>7536735</v>
      </c>
      <c r="K88" s="105">
        <f>+K96</f>
        <v>0</v>
      </c>
      <c r="L88" s="105">
        <f>+L96</f>
        <v>144573735</v>
      </c>
      <c r="M88" s="105">
        <f>+M96</f>
        <v>217222125</v>
      </c>
      <c r="N88" s="105"/>
      <c r="O88" s="105"/>
      <c r="P88" s="105"/>
      <c r="Q88" s="105"/>
      <c r="R88" s="105">
        <f>+R96</f>
        <v>217222125</v>
      </c>
      <c r="S88" s="95">
        <f>+M88/R88*100</f>
        <v>100</v>
      </c>
      <c r="T88" s="96"/>
      <c r="U88" s="27"/>
    </row>
    <row r="89" spans="1:21" s="26" customFormat="1" ht="27.75" customHeight="1">
      <c r="A89" s="11"/>
      <c r="B89" s="103" t="s">
        <v>47</v>
      </c>
      <c r="C89" s="103" t="s">
        <v>47</v>
      </c>
      <c r="D89" s="103"/>
      <c r="E89" s="104"/>
      <c r="F89" s="85"/>
      <c r="G89" s="86" t="s">
        <v>36</v>
      </c>
      <c r="H89" s="100"/>
      <c r="I89" s="105">
        <f t="shared" si="14"/>
        <v>67083261</v>
      </c>
      <c r="J89" s="105">
        <f t="shared" si="14"/>
        <v>8776544</v>
      </c>
      <c r="K89" s="105"/>
      <c r="L89" s="105">
        <f>+L97</f>
        <v>93879768</v>
      </c>
      <c r="M89" s="105">
        <f>+M97</f>
        <v>169739573</v>
      </c>
      <c r="N89" s="105"/>
      <c r="O89" s="105"/>
      <c r="P89" s="105"/>
      <c r="Q89" s="105"/>
      <c r="R89" s="105">
        <f>+R97</f>
        <v>169739573</v>
      </c>
      <c r="S89" s="95">
        <f>+M89/R89*100</f>
        <v>100</v>
      </c>
      <c r="T89" s="96"/>
      <c r="U89" s="27"/>
    </row>
    <row r="90" spans="1:21" s="26" customFormat="1" ht="27.75" customHeight="1">
      <c r="A90" s="11"/>
      <c r="B90" s="103" t="s">
        <v>47</v>
      </c>
      <c r="C90" s="103" t="s">
        <v>47</v>
      </c>
      <c r="D90" s="103"/>
      <c r="E90" s="104"/>
      <c r="F90" s="85"/>
      <c r="G90" s="86" t="s">
        <v>37</v>
      </c>
      <c r="H90" s="100"/>
      <c r="I90" s="105">
        <f t="shared" si="14"/>
        <v>66070280</v>
      </c>
      <c r="J90" s="105">
        <f t="shared" si="14"/>
        <v>5549392</v>
      </c>
      <c r="K90" s="105">
        <f>+K98</f>
        <v>0</v>
      </c>
      <c r="L90" s="105">
        <f>+L98</f>
        <v>93879768</v>
      </c>
      <c r="M90" s="105">
        <f>+M98</f>
        <v>165499440</v>
      </c>
      <c r="N90" s="105"/>
      <c r="O90" s="105"/>
      <c r="P90" s="105"/>
      <c r="Q90" s="105"/>
      <c r="R90" s="105">
        <f>+M90+Q90</f>
        <v>165499440</v>
      </c>
      <c r="S90" s="95">
        <f>+M90/R90*100</f>
        <v>100</v>
      </c>
      <c r="T90" s="96"/>
      <c r="U90" s="27"/>
    </row>
    <row r="91" spans="1:21" s="26" customFormat="1" ht="27.75" customHeight="1">
      <c r="A91" s="11"/>
      <c r="B91" s="103" t="s">
        <v>47</v>
      </c>
      <c r="C91" s="103" t="s">
        <v>47</v>
      </c>
      <c r="D91" s="103"/>
      <c r="E91" s="104"/>
      <c r="F91" s="85"/>
      <c r="G91" s="86" t="s">
        <v>38</v>
      </c>
      <c r="H91" s="100"/>
      <c r="I91" s="93">
        <f>+I90/I87*100</f>
        <v>95.5477801012808</v>
      </c>
      <c r="J91" s="93">
        <f>+J90/J87*100</f>
        <v>74.32098666227388</v>
      </c>
      <c r="K91" s="93"/>
      <c r="L91" s="93">
        <f>+L90/L87*100</f>
        <v>91.8313081307287</v>
      </c>
      <c r="M91" s="93">
        <f>+M90/M87*100</f>
        <v>92.53718875318772</v>
      </c>
      <c r="N91" s="94"/>
      <c r="O91" s="94"/>
      <c r="P91" s="94"/>
      <c r="Q91" s="94"/>
      <c r="R91" s="93">
        <f>+R90/R87*100</f>
        <v>92.53718875318772</v>
      </c>
      <c r="S91" s="95"/>
      <c r="T91" s="96"/>
      <c r="U91" s="27"/>
    </row>
    <row r="92" spans="1:21" s="26" customFormat="1" ht="27.75" customHeight="1">
      <c r="A92" s="11"/>
      <c r="B92" s="103" t="s">
        <v>47</v>
      </c>
      <c r="C92" s="103" t="s">
        <v>47</v>
      </c>
      <c r="D92" s="103"/>
      <c r="E92" s="104"/>
      <c r="F92" s="85"/>
      <c r="G92" s="86" t="s">
        <v>39</v>
      </c>
      <c r="H92" s="100"/>
      <c r="I92" s="93">
        <f>+I90/I88*100</f>
        <v>101.47227865733102</v>
      </c>
      <c r="J92" s="93">
        <f>+J90/J88*100</f>
        <v>73.6312474831608</v>
      </c>
      <c r="K92" s="93"/>
      <c r="L92" s="93">
        <f>+L90/L88*100</f>
        <v>64.93556246575493</v>
      </c>
      <c r="M92" s="93">
        <f>+M90/M88*100</f>
        <v>76.1890346114605</v>
      </c>
      <c r="N92" s="94"/>
      <c r="O92" s="94"/>
      <c r="P92" s="94"/>
      <c r="Q92" s="94"/>
      <c r="R92" s="93">
        <f>+R90/R88*100</f>
        <v>76.1890346114605</v>
      </c>
      <c r="S92" s="95"/>
      <c r="T92" s="96"/>
      <c r="U92" s="27"/>
    </row>
    <row r="93" spans="1:21" s="26" customFormat="1" ht="27.75" customHeight="1">
      <c r="A93" s="11"/>
      <c r="B93" s="103"/>
      <c r="C93" s="103"/>
      <c r="D93" s="103"/>
      <c r="E93" s="104"/>
      <c r="F93" s="85"/>
      <c r="G93" s="86"/>
      <c r="H93" s="100"/>
      <c r="I93" s="93"/>
      <c r="J93" s="93"/>
      <c r="K93" s="93"/>
      <c r="L93" s="93"/>
      <c r="M93" s="93"/>
      <c r="N93" s="94"/>
      <c r="O93" s="94"/>
      <c r="P93" s="94"/>
      <c r="Q93" s="94"/>
      <c r="R93" s="93"/>
      <c r="S93" s="95"/>
      <c r="T93" s="96"/>
      <c r="U93" s="27"/>
    </row>
    <row r="94" spans="1:21" s="26" customFormat="1" ht="27.75" customHeight="1">
      <c r="A94" s="11"/>
      <c r="B94" s="103">
        <v>2</v>
      </c>
      <c r="C94" s="103">
        <v>2</v>
      </c>
      <c r="D94" s="103" t="s">
        <v>52</v>
      </c>
      <c r="E94" s="104" t="s">
        <v>45</v>
      </c>
      <c r="F94" s="85"/>
      <c r="G94" s="86" t="s">
        <v>53</v>
      </c>
      <c r="H94" s="100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5"/>
      <c r="T94" s="96"/>
      <c r="U94" s="27"/>
    </row>
    <row r="95" spans="1:21" s="26" customFormat="1" ht="27.75" customHeight="1">
      <c r="A95" s="11"/>
      <c r="B95" s="103">
        <v>2</v>
      </c>
      <c r="C95" s="103">
        <v>2</v>
      </c>
      <c r="D95" s="103" t="s">
        <v>52</v>
      </c>
      <c r="E95" s="104" t="s">
        <v>45</v>
      </c>
      <c r="F95" s="85"/>
      <c r="G95" s="86" t="s">
        <v>34</v>
      </c>
      <c r="H95" s="100"/>
      <c r="I95" s="105">
        <v>69148943</v>
      </c>
      <c r="J95" s="105">
        <v>7466790</v>
      </c>
      <c r="K95" s="105"/>
      <c r="L95" s="105">
        <v>102230677</v>
      </c>
      <c r="M95" s="105">
        <f>SUM(I95:L95)</f>
        <v>178846410</v>
      </c>
      <c r="N95" s="105"/>
      <c r="O95" s="105"/>
      <c r="P95" s="105"/>
      <c r="Q95" s="105"/>
      <c r="R95" s="105">
        <f>+M95+Q95</f>
        <v>178846410</v>
      </c>
      <c r="S95" s="95">
        <f>+M95/R95*100</f>
        <v>100</v>
      </c>
      <c r="T95" s="96"/>
      <c r="U95" s="27"/>
    </row>
    <row r="96" spans="1:21" s="26" customFormat="1" ht="27.75" customHeight="1">
      <c r="A96" s="11"/>
      <c r="B96" s="103">
        <v>2</v>
      </c>
      <c r="C96" s="103">
        <v>2</v>
      </c>
      <c r="D96" s="103" t="s">
        <v>52</v>
      </c>
      <c r="E96" s="104" t="s">
        <v>45</v>
      </c>
      <c r="F96" s="85"/>
      <c r="G96" s="86" t="s">
        <v>35</v>
      </c>
      <c r="H96" s="100"/>
      <c r="I96" s="105">
        <v>65111655</v>
      </c>
      <c r="J96" s="105">
        <f>719164+6817571</f>
        <v>7536735</v>
      </c>
      <c r="K96" s="105"/>
      <c r="L96" s="105">
        <v>144573735</v>
      </c>
      <c r="M96" s="105">
        <f>SUM(I96:L96)</f>
        <v>217222125</v>
      </c>
      <c r="N96" s="105"/>
      <c r="O96" s="105"/>
      <c r="P96" s="105"/>
      <c r="Q96" s="105"/>
      <c r="R96" s="105">
        <f>+M96+Q96</f>
        <v>217222125</v>
      </c>
      <c r="S96" s="95">
        <f>+M96/R96*100</f>
        <v>100</v>
      </c>
      <c r="T96" s="96"/>
      <c r="U96" s="27"/>
    </row>
    <row r="97" spans="1:21" s="26" customFormat="1" ht="27.75" customHeight="1">
      <c r="A97" s="11"/>
      <c r="B97" s="103">
        <v>2</v>
      </c>
      <c r="C97" s="103">
        <v>2</v>
      </c>
      <c r="D97" s="103" t="s">
        <v>52</v>
      </c>
      <c r="E97" s="104" t="s">
        <v>45</v>
      </c>
      <c r="F97" s="85"/>
      <c r="G97" s="86" t="s">
        <v>36</v>
      </c>
      <c r="H97" s="100"/>
      <c r="I97" s="105">
        <v>67083261</v>
      </c>
      <c r="J97" s="105">
        <f>567268+8209276</f>
        <v>8776544</v>
      </c>
      <c r="K97" s="105"/>
      <c r="L97" s="105">
        <v>93879768</v>
      </c>
      <c r="M97" s="105">
        <f>SUM(I97:L97)</f>
        <v>169739573</v>
      </c>
      <c r="N97" s="105"/>
      <c r="O97" s="105"/>
      <c r="P97" s="105"/>
      <c r="Q97" s="105"/>
      <c r="R97" s="105">
        <f>+M97+Q97</f>
        <v>169739573</v>
      </c>
      <c r="S97" s="95">
        <f>+M97/R97*100</f>
        <v>100</v>
      </c>
      <c r="T97" s="96"/>
      <c r="U97" s="27"/>
    </row>
    <row r="98" spans="1:21" s="26" customFormat="1" ht="27.75" customHeight="1">
      <c r="A98" s="11"/>
      <c r="B98" s="103">
        <v>2</v>
      </c>
      <c r="C98" s="103">
        <v>2</v>
      </c>
      <c r="D98" s="103" t="s">
        <v>52</v>
      </c>
      <c r="E98" s="104" t="s">
        <v>45</v>
      </c>
      <c r="F98" s="85"/>
      <c r="G98" s="86" t="s">
        <v>37</v>
      </c>
      <c r="H98" s="100"/>
      <c r="I98" s="105">
        <v>66070280</v>
      </c>
      <c r="J98" s="105">
        <f>5035392+567268-53268</f>
        <v>5549392</v>
      </c>
      <c r="K98" s="105"/>
      <c r="L98" s="105">
        <f>93826500+53268</f>
        <v>93879768</v>
      </c>
      <c r="M98" s="105">
        <f>SUM(I98:L98)</f>
        <v>165499440</v>
      </c>
      <c r="N98" s="105"/>
      <c r="O98" s="105"/>
      <c r="P98" s="105"/>
      <c r="Q98" s="105"/>
      <c r="R98" s="105">
        <f>+M98+Q98</f>
        <v>165499440</v>
      </c>
      <c r="S98" s="95">
        <f>+M98/R98*100</f>
        <v>100</v>
      </c>
      <c r="T98" s="96"/>
      <c r="U98" s="27"/>
    </row>
    <row r="99" spans="1:21" s="26" customFormat="1" ht="27.75" customHeight="1">
      <c r="A99" s="11"/>
      <c r="B99" s="103">
        <v>2</v>
      </c>
      <c r="C99" s="103">
        <v>2</v>
      </c>
      <c r="D99" s="103" t="s">
        <v>52</v>
      </c>
      <c r="E99" s="104" t="s">
        <v>45</v>
      </c>
      <c r="F99" s="85"/>
      <c r="G99" s="86" t="s">
        <v>38</v>
      </c>
      <c r="H99" s="100"/>
      <c r="I99" s="93">
        <f>+I98/I95*100</f>
        <v>95.5477801012808</v>
      </c>
      <c r="J99" s="93">
        <f>+J98/J95*100</f>
        <v>74.32098666227388</v>
      </c>
      <c r="K99" s="93"/>
      <c r="L99" s="93">
        <f>+L98/L95*100</f>
        <v>91.8313081307287</v>
      </c>
      <c r="M99" s="93">
        <f>+M98/M95*100</f>
        <v>92.53718875318772</v>
      </c>
      <c r="N99" s="94"/>
      <c r="O99" s="94"/>
      <c r="P99" s="94"/>
      <c r="Q99" s="94"/>
      <c r="R99" s="93">
        <f>+R98/R95*100</f>
        <v>92.53718875318772</v>
      </c>
      <c r="S99" s="95"/>
      <c r="T99" s="96"/>
      <c r="U99" s="27"/>
    </row>
    <row r="100" spans="1:21" s="26" customFormat="1" ht="27.75" customHeight="1">
      <c r="A100" s="11"/>
      <c r="B100" s="103">
        <v>2</v>
      </c>
      <c r="C100" s="103">
        <v>2</v>
      </c>
      <c r="D100" s="103" t="s">
        <v>52</v>
      </c>
      <c r="E100" s="104" t="s">
        <v>45</v>
      </c>
      <c r="F100" s="85"/>
      <c r="G100" s="86" t="s">
        <v>39</v>
      </c>
      <c r="H100" s="100"/>
      <c r="I100" s="93">
        <f>+I98/I96*100</f>
        <v>101.47227865733102</v>
      </c>
      <c r="J100" s="93">
        <f>+J98/J96*100</f>
        <v>73.6312474831608</v>
      </c>
      <c r="K100" s="93"/>
      <c r="L100" s="93">
        <f>+L98/L96*100</f>
        <v>64.93556246575493</v>
      </c>
      <c r="M100" s="93">
        <f>+M98/M96*100</f>
        <v>76.1890346114605</v>
      </c>
      <c r="N100" s="94"/>
      <c r="O100" s="94"/>
      <c r="P100" s="94"/>
      <c r="Q100" s="94"/>
      <c r="R100" s="93">
        <f>+R98/R96*100</f>
        <v>76.1890346114605</v>
      </c>
      <c r="S100" s="95"/>
      <c r="T100" s="96"/>
      <c r="U100" s="27"/>
    </row>
    <row r="101" spans="1:21" s="26" customFormat="1" ht="27.75" customHeight="1">
      <c r="A101" s="11"/>
      <c r="B101" s="103"/>
      <c r="C101" s="103"/>
      <c r="D101" s="103"/>
      <c r="E101" s="104"/>
      <c r="F101" s="85"/>
      <c r="G101" s="86"/>
      <c r="H101" s="100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5"/>
      <c r="T101" s="96"/>
      <c r="U101" s="27"/>
    </row>
    <row r="102" spans="1:21" s="26" customFormat="1" ht="27.75" customHeight="1">
      <c r="A102" s="11"/>
      <c r="B102" s="103">
        <v>2</v>
      </c>
      <c r="C102" s="103">
        <v>2</v>
      </c>
      <c r="D102" s="103"/>
      <c r="E102" s="104"/>
      <c r="F102" s="85"/>
      <c r="G102" s="115" t="s">
        <v>54</v>
      </c>
      <c r="H102" s="100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5"/>
      <c r="T102" s="96"/>
      <c r="U102" s="27"/>
    </row>
    <row r="103" spans="1:21" s="26" customFormat="1" ht="27.75" customHeight="1">
      <c r="A103" s="11"/>
      <c r="B103" s="103"/>
      <c r="C103" s="103"/>
      <c r="D103" s="103"/>
      <c r="E103" s="104"/>
      <c r="F103" s="85"/>
      <c r="G103" s="115"/>
      <c r="H103" s="100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95"/>
      <c r="T103" s="96"/>
      <c r="U103" s="27"/>
    </row>
    <row r="104" spans="1:21" s="26" customFormat="1" ht="27.75" customHeight="1">
      <c r="A104" s="11"/>
      <c r="B104" s="103">
        <v>2</v>
      </c>
      <c r="C104" s="103">
        <v>2</v>
      </c>
      <c r="D104" s="103"/>
      <c r="E104" s="104"/>
      <c r="F104" s="85"/>
      <c r="G104" s="86" t="s">
        <v>34</v>
      </c>
      <c r="H104" s="100"/>
      <c r="I104" s="105">
        <f>+I112+I120+I129</f>
        <v>371665479</v>
      </c>
      <c r="J104" s="105">
        <f>+J112+J120+J129</f>
        <v>459033800</v>
      </c>
      <c r="K104" s="105">
        <f>+K112+K120+K129</f>
        <v>0</v>
      </c>
      <c r="L104" s="105">
        <f>+L112+L120+L129</f>
        <v>341385819</v>
      </c>
      <c r="M104" s="105">
        <f>+M112+M120+M129</f>
        <v>1172085098</v>
      </c>
      <c r="N104" s="105">
        <f>+N112</f>
        <v>13163957</v>
      </c>
      <c r="O104" s="105"/>
      <c r="P104" s="105"/>
      <c r="Q104" s="105">
        <f>+Q112</f>
        <v>13163957</v>
      </c>
      <c r="R104" s="105">
        <f>+R112+R120+R129</f>
        <v>1185249055</v>
      </c>
      <c r="S104" s="95">
        <f>+M104/R104*100</f>
        <v>98.88935098117416</v>
      </c>
      <c r="T104" s="96">
        <f>+Q104/R104*100</f>
        <v>1.1106490188258367</v>
      </c>
      <c r="U104" s="27"/>
    </row>
    <row r="105" spans="1:21" s="26" customFormat="1" ht="27.75" customHeight="1">
      <c r="A105" s="11"/>
      <c r="B105" s="103">
        <v>2</v>
      </c>
      <c r="C105" s="103">
        <v>2</v>
      </c>
      <c r="D105" s="103"/>
      <c r="E105" s="104"/>
      <c r="F105" s="85"/>
      <c r="G105" s="86" t="s">
        <v>35</v>
      </c>
      <c r="H105" s="100"/>
      <c r="I105" s="105">
        <f aca="true" t="shared" si="15" ref="I105:J107">+I113+I121+I130</f>
        <v>350385478</v>
      </c>
      <c r="J105" s="105">
        <f t="shared" si="15"/>
        <v>398217710</v>
      </c>
      <c r="K105" s="105">
        <f>+K113+K121+K130</f>
        <v>0</v>
      </c>
      <c r="L105" s="105">
        <f>+L113+L121+L130</f>
        <v>558873639</v>
      </c>
      <c r="M105" s="105">
        <f>+M113+M121+M130</f>
        <v>1307476827</v>
      </c>
      <c r="N105" s="105">
        <f>+N113</f>
        <v>13343957</v>
      </c>
      <c r="O105" s="105"/>
      <c r="P105" s="105"/>
      <c r="Q105" s="105">
        <f>+Q113</f>
        <v>13343957</v>
      </c>
      <c r="R105" s="105">
        <f>+R113+R121+R130</f>
        <v>1320820784</v>
      </c>
      <c r="S105" s="95">
        <f>+M105/R105*100</f>
        <v>98.98972236342398</v>
      </c>
      <c r="T105" s="96">
        <f>+Q105/R105*100</f>
        <v>1.0102776365760155</v>
      </c>
      <c r="U105" s="27"/>
    </row>
    <row r="106" spans="1:21" s="26" customFormat="1" ht="27.75" customHeight="1">
      <c r="A106" s="11"/>
      <c r="B106" s="103">
        <v>2</v>
      </c>
      <c r="C106" s="103">
        <v>2</v>
      </c>
      <c r="D106" s="103"/>
      <c r="E106" s="104"/>
      <c r="F106" s="85"/>
      <c r="G106" s="86" t="s">
        <v>36</v>
      </c>
      <c r="H106" s="100"/>
      <c r="I106" s="105">
        <f t="shared" si="15"/>
        <v>334556185</v>
      </c>
      <c r="J106" s="105">
        <f t="shared" si="15"/>
        <v>302406067</v>
      </c>
      <c r="K106" s="105"/>
      <c r="L106" s="105">
        <f>+L114+L122+L131</f>
        <v>364858624</v>
      </c>
      <c r="M106" s="105">
        <f>+M114+M122+M131</f>
        <v>1001820876</v>
      </c>
      <c r="N106" s="105">
        <f>+N114</f>
        <v>5726919</v>
      </c>
      <c r="O106" s="105"/>
      <c r="P106" s="105"/>
      <c r="Q106" s="105">
        <f>+Q114</f>
        <v>5726919</v>
      </c>
      <c r="R106" s="105">
        <f>+R114+R122+R131</f>
        <v>1007547795</v>
      </c>
      <c r="S106" s="95">
        <f>+M106/R106*100</f>
        <v>99.43159827966275</v>
      </c>
      <c r="T106" s="96">
        <f>+Q106/R106*100</f>
        <v>0.5684017203372471</v>
      </c>
      <c r="U106" s="27"/>
    </row>
    <row r="107" spans="1:21" s="26" customFormat="1" ht="27.75" customHeight="1">
      <c r="A107" s="11"/>
      <c r="B107" s="103">
        <v>2</v>
      </c>
      <c r="C107" s="103">
        <v>2</v>
      </c>
      <c r="D107" s="103"/>
      <c r="E107" s="104"/>
      <c r="F107" s="85"/>
      <c r="G107" s="86" t="s">
        <v>37</v>
      </c>
      <c r="H107" s="100"/>
      <c r="I107" s="105">
        <f t="shared" si="15"/>
        <v>334556185</v>
      </c>
      <c r="J107" s="105">
        <f t="shared" si="15"/>
        <v>302405955</v>
      </c>
      <c r="K107" s="105">
        <f>+K115+K123+K132</f>
        <v>0</v>
      </c>
      <c r="L107" s="105">
        <f>+L115+L123+L132</f>
        <v>289858736</v>
      </c>
      <c r="M107" s="105">
        <f>+M115+M123+M132</f>
        <v>926820876</v>
      </c>
      <c r="N107" s="105">
        <f>+N115</f>
        <v>5726919</v>
      </c>
      <c r="O107" s="105"/>
      <c r="P107" s="105"/>
      <c r="Q107" s="105">
        <f>+Q115</f>
        <v>5726919</v>
      </c>
      <c r="R107" s="105">
        <f>+R115+R123+R132</f>
        <v>932547795</v>
      </c>
      <c r="S107" s="95">
        <f>+M107/R107*100</f>
        <v>99.3858846666406</v>
      </c>
      <c r="T107" s="96">
        <f>+Q107/R107*100</f>
        <v>0.6141153333594017</v>
      </c>
      <c r="U107" s="27"/>
    </row>
    <row r="108" spans="1:21" s="26" customFormat="1" ht="27.75" customHeight="1">
      <c r="A108" s="11"/>
      <c r="B108" s="103">
        <v>2</v>
      </c>
      <c r="C108" s="103">
        <v>2</v>
      </c>
      <c r="D108" s="103"/>
      <c r="E108" s="104"/>
      <c r="F108" s="85"/>
      <c r="G108" s="86" t="s">
        <v>38</v>
      </c>
      <c r="H108" s="100"/>
      <c r="I108" s="93">
        <f>+I107/I104*100</f>
        <v>90.01540468599721</v>
      </c>
      <c r="J108" s="93">
        <f>+J107/J104*100</f>
        <v>65.87879912111048</v>
      </c>
      <c r="K108" s="93"/>
      <c r="L108" s="93">
        <f>+L107/L104*100</f>
        <v>84.90649577919345</v>
      </c>
      <c r="M108" s="93">
        <f>+M107/M104*100</f>
        <v>79.07453798205358</v>
      </c>
      <c r="N108" s="93">
        <f>+N107/N104*100</f>
        <v>43.50454046606199</v>
      </c>
      <c r="O108" s="94"/>
      <c r="P108" s="94"/>
      <c r="Q108" s="93">
        <f>+Q107/Q104*100</f>
        <v>43.50454046606199</v>
      </c>
      <c r="R108" s="93">
        <f>+R107/R104*100</f>
        <v>78.67948015364586</v>
      </c>
      <c r="S108" s="95"/>
      <c r="T108" s="96"/>
      <c r="U108" s="27"/>
    </row>
    <row r="109" spans="1:21" s="26" customFormat="1" ht="27.75" customHeight="1">
      <c r="A109" s="11"/>
      <c r="B109" s="103">
        <v>2</v>
      </c>
      <c r="C109" s="103">
        <v>2</v>
      </c>
      <c r="D109" s="103"/>
      <c r="E109" s="104"/>
      <c r="F109" s="85"/>
      <c r="G109" s="86" t="s">
        <v>39</v>
      </c>
      <c r="H109" s="100"/>
      <c r="I109" s="93">
        <f>+I107/I105*100</f>
        <v>95.4823204744804</v>
      </c>
      <c r="J109" s="93">
        <f>+J107/J105*100</f>
        <v>75.93985586427084</v>
      </c>
      <c r="K109" s="93"/>
      <c r="L109" s="93">
        <f>+L107/L105*100</f>
        <v>51.86480731469963</v>
      </c>
      <c r="M109" s="93">
        <f>+M107/M105*100</f>
        <v>70.8862181616317</v>
      </c>
      <c r="N109" s="93">
        <f>+N107/N105*100</f>
        <v>42.917696752170286</v>
      </c>
      <c r="O109" s="94"/>
      <c r="P109" s="94"/>
      <c r="Q109" s="93">
        <f>+Q107/Q105*100</f>
        <v>42.917696752170286</v>
      </c>
      <c r="R109" s="93">
        <f>+R107/R105*100</f>
        <v>70.60365844455094</v>
      </c>
      <c r="S109" s="95"/>
      <c r="T109" s="96"/>
      <c r="U109" s="27"/>
    </row>
    <row r="110" spans="1:21" s="26" customFormat="1" ht="27.75" customHeight="1">
      <c r="A110" s="11"/>
      <c r="B110" s="103"/>
      <c r="C110" s="103"/>
      <c r="D110" s="103"/>
      <c r="E110" s="104"/>
      <c r="F110" s="85"/>
      <c r="G110" s="86"/>
      <c r="H110" s="100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5"/>
      <c r="T110" s="96"/>
      <c r="U110" s="27"/>
    </row>
    <row r="111" spans="1:21" s="26" customFormat="1" ht="57.75" customHeight="1">
      <c r="A111" s="11"/>
      <c r="B111" s="103">
        <v>2</v>
      </c>
      <c r="C111" s="103">
        <v>2</v>
      </c>
      <c r="D111" s="103" t="s">
        <v>55</v>
      </c>
      <c r="E111" s="104" t="s">
        <v>56</v>
      </c>
      <c r="F111" s="85"/>
      <c r="G111" s="156" t="s">
        <v>57</v>
      </c>
      <c r="H111" s="100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5"/>
      <c r="T111" s="96"/>
      <c r="U111" s="27"/>
    </row>
    <row r="112" spans="1:21" s="26" customFormat="1" ht="27.75" customHeight="1">
      <c r="A112" s="11"/>
      <c r="B112" s="103">
        <v>2</v>
      </c>
      <c r="C112" s="103">
        <v>2</v>
      </c>
      <c r="D112" s="103" t="s">
        <v>55</v>
      </c>
      <c r="E112" s="104" t="s">
        <v>56</v>
      </c>
      <c r="F112" s="85"/>
      <c r="G112" s="86" t="s">
        <v>34</v>
      </c>
      <c r="H112" s="100"/>
      <c r="I112" s="105">
        <v>290431734</v>
      </c>
      <c r="J112" s="105">
        <v>372333444</v>
      </c>
      <c r="K112" s="105"/>
      <c r="L112" s="105">
        <v>283177612</v>
      </c>
      <c r="M112" s="105">
        <f>SUM(I112:L112)</f>
        <v>945942790</v>
      </c>
      <c r="N112" s="105">
        <v>13163957</v>
      </c>
      <c r="O112" s="105"/>
      <c r="P112" s="105"/>
      <c r="Q112" s="105">
        <f>SUM(N112:P112)</f>
        <v>13163957</v>
      </c>
      <c r="R112" s="105">
        <f>+M112+Q112</f>
        <v>959106747</v>
      </c>
      <c r="S112" s="95">
        <f>+M112/R112*100</f>
        <v>98.62747738547604</v>
      </c>
      <c r="T112" s="96">
        <f>+Q112/R112*100</f>
        <v>1.3725226145239495</v>
      </c>
      <c r="U112" s="27"/>
    </row>
    <row r="113" spans="1:21" s="26" customFormat="1" ht="27.75" customHeight="1">
      <c r="A113" s="11"/>
      <c r="B113" s="103">
        <v>2</v>
      </c>
      <c r="C113" s="103">
        <v>2</v>
      </c>
      <c r="D113" s="103" t="s">
        <v>55</v>
      </c>
      <c r="E113" s="104" t="s">
        <v>56</v>
      </c>
      <c r="F113" s="85"/>
      <c r="G113" s="86" t="s">
        <v>35</v>
      </c>
      <c r="H113" s="100"/>
      <c r="I113" s="105">
        <v>275536714</v>
      </c>
      <c r="J113" s="105">
        <f>2784465+320285416</f>
        <v>323069881</v>
      </c>
      <c r="K113" s="105"/>
      <c r="L113" s="105">
        <v>476521400</v>
      </c>
      <c r="M113" s="105">
        <f>SUM(I113:L113)</f>
        <v>1075127995</v>
      </c>
      <c r="N113" s="105">
        <v>13343957</v>
      </c>
      <c r="O113" s="105"/>
      <c r="P113" s="105"/>
      <c r="Q113" s="105">
        <f>SUM(N113:P113)</f>
        <v>13343957</v>
      </c>
      <c r="R113" s="105">
        <f>+M113+Q113</f>
        <v>1088471952</v>
      </c>
      <c r="S113" s="95">
        <f>+M113/R113*100</f>
        <v>98.77406514926899</v>
      </c>
      <c r="T113" s="96">
        <f>+Q113/R113*100</f>
        <v>1.2259348507309997</v>
      </c>
      <c r="U113" s="27"/>
    </row>
    <row r="114" spans="1:21" s="26" customFormat="1" ht="27.75" customHeight="1">
      <c r="A114" s="11"/>
      <c r="B114" s="103">
        <v>2</v>
      </c>
      <c r="C114" s="103">
        <v>2</v>
      </c>
      <c r="D114" s="103" t="s">
        <v>55</v>
      </c>
      <c r="E114" s="104" t="s">
        <v>56</v>
      </c>
      <c r="F114" s="85"/>
      <c r="G114" s="86" t="s">
        <v>36</v>
      </c>
      <c r="H114" s="100"/>
      <c r="I114" s="105">
        <v>260836619</v>
      </c>
      <c r="J114" s="105">
        <f>1517530+250014402</f>
        <v>251531932</v>
      </c>
      <c r="K114" s="105"/>
      <c r="L114" s="105">
        <v>316219356</v>
      </c>
      <c r="M114" s="105">
        <f>SUM(I114:L114)</f>
        <v>828587907</v>
      </c>
      <c r="N114" s="105">
        <v>5726919</v>
      </c>
      <c r="O114" s="105"/>
      <c r="P114" s="105"/>
      <c r="Q114" s="105">
        <f>SUM(N114:P114)</f>
        <v>5726919</v>
      </c>
      <c r="R114" s="105">
        <f>+M114+Q114</f>
        <v>834314826</v>
      </c>
      <c r="S114" s="95">
        <f>+M114/R114*100</f>
        <v>99.31357818157723</v>
      </c>
      <c r="T114" s="96">
        <f>+Q114/R114*100</f>
        <v>0.6864218184227736</v>
      </c>
      <c r="U114" s="27"/>
    </row>
    <row r="115" spans="1:21" s="26" customFormat="1" ht="27.75" customHeight="1">
      <c r="A115" s="11"/>
      <c r="B115" s="103">
        <v>2</v>
      </c>
      <c r="C115" s="103">
        <v>2</v>
      </c>
      <c r="D115" s="103" t="s">
        <v>55</v>
      </c>
      <c r="E115" s="104" t="s">
        <v>56</v>
      </c>
      <c r="F115" s="85"/>
      <c r="G115" s="86" t="s">
        <v>37</v>
      </c>
      <c r="H115" s="100"/>
      <c r="I115" s="105">
        <v>260836619</v>
      </c>
      <c r="J115" s="105">
        <f>250014595+1517530-305</f>
        <v>251531820</v>
      </c>
      <c r="K115" s="105"/>
      <c r="L115" s="105">
        <f>241219163+305</f>
        <v>241219468</v>
      </c>
      <c r="M115" s="105">
        <f>SUM(I115:L115)</f>
        <v>753587907</v>
      </c>
      <c r="N115" s="105">
        <v>5726919</v>
      </c>
      <c r="O115" s="105"/>
      <c r="P115" s="105"/>
      <c r="Q115" s="105">
        <f>+N115+O115+P115</f>
        <v>5726919</v>
      </c>
      <c r="R115" s="105">
        <f>+M115+Q115</f>
        <v>759314826</v>
      </c>
      <c r="S115" s="95">
        <f>+M115/R115*100</f>
        <v>99.24577806149672</v>
      </c>
      <c r="T115" s="96">
        <f>+Q115/R115*100</f>
        <v>0.754221938503279</v>
      </c>
      <c r="U115" s="27"/>
    </row>
    <row r="116" spans="1:21" s="26" customFormat="1" ht="27.75" customHeight="1">
      <c r="A116" s="11"/>
      <c r="B116" s="103">
        <v>2</v>
      </c>
      <c r="C116" s="103">
        <v>2</v>
      </c>
      <c r="D116" s="103" t="s">
        <v>55</v>
      </c>
      <c r="E116" s="104" t="s">
        <v>56</v>
      </c>
      <c r="F116" s="85"/>
      <c r="G116" s="86" t="s">
        <v>38</v>
      </c>
      <c r="H116" s="100"/>
      <c r="I116" s="93">
        <f>+I115/I112*100</f>
        <v>89.80995823273224</v>
      </c>
      <c r="J116" s="93">
        <f>+J115/J112*100</f>
        <v>67.55552692172341</v>
      </c>
      <c r="K116" s="93"/>
      <c r="L116" s="93">
        <f>+L115/L112*100</f>
        <v>85.18309985607195</v>
      </c>
      <c r="M116" s="93">
        <f>+M115/M112*100</f>
        <v>79.66527309754113</v>
      </c>
      <c r="N116" s="93">
        <f>+N115/N112*100</f>
        <v>43.50454046606199</v>
      </c>
      <c r="O116" s="94"/>
      <c r="P116" s="94"/>
      <c r="Q116" s="93">
        <f>+Q115/Q112*100</f>
        <v>43.50454046606199</v>
      </c>
      <c r="R116" s="93">
        <f>+R115/R112*100</f>
        <v>79.16895886459653</v>
      </c>
      <c r="S116" s="95"/>
      <c r="T116" s="96"/>
      <c r="U116" s="27"/>
    </row>
    <row r="117" spans="1:21" s="26" customFormat="1" ht="27.75" customHeight="1">
      <c r="A117" s="11"/>
      <c r="B117" s="103">
        <v>2</v>
      </c>
      <c r="C117" s="103">
        <v>2</v>
      </c>
      <c r="D117" s="103" t="s">
        <v>55</v>
      </c>
      <c r="E117" s="104" t="s">
        <v>56</v>
      </c>
      <c r="F117" s="85"/>
      <c r="G117" s="86" t="s">
        <v>39</v>
      </c>
      <c r="H117" s="100"/>
      <c r="I117" s="93">
        <f>+I115/I113*100</f>
        <v>94.66492331036508</v>
      </c>
      <c r="J117" s="93">
        <f>+J115/J113*100</f>
        <v>77.85678417976698</v>
      </c>
      <c r="K117" s="93"/>
      <c r="L117" s="93">
        <f>+L115/L113*100</f>
        <v>50.62090978495405</v>
      </c>
      <c r="M117" s="93">
        <f>+M115/M113*100</f>
        <v>70.09285503722745</v>
      </c>
      <c r="N117" s="93">
        <f>+N115/N113*100</f>
        <v>42.917696752170286</v>
      </c>
      <c r="O117" s="94"/>
      <c r="P117" s="94"/>
      <c r="Q117" s="93">
        <f>+Q115/Q113*100</f>
        <v>42.917696752170286</v>
      </c>
      <c r="R117" s="93">
        <f>+R115/R113*100</f>
        <v>69.75970530106962</v>
      </c>
      <c r="S117" s="95"/>
      <c r="T117" s="96"/>
      <c r="U117" s="27"/>
    </row>
    <row r="118" spans="1:21" s="26" customFormat="1" ht="27.75" customHeight="1">
      <c r="A118" s="11"/>
      <c r="B118" s="103"/>
      <c r="C118" s="103"/>
      <c r="D118" s="103"/>
      <c r="E118" s="104"/>
      <c r="F118" s="85"/>
      <c r="G118" s="86"/>
      <c r="H118" s="100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5"/>
      <c r="T118" s="96"/>
      <c r="U118" s="27"/>
    </row>
    <row r="119" spans="1:21" s="26" customFormat="1" ht="63.75" customHeight="1">
      <c r="A119" s="11"/>
      <c r="B119" s="103">
        <v>2</v>
      </c>
      <c r="C119" s="103">
        <v>2</v>
      </c>
      <c r="D119" s="103" t="s">
        <v>55</v>
      </c>
      <c r="E119" s="104" t="s">
        <v>58</v>
      </c>
      <c r="F119" s="85"/>
      <c r="G119" s="156" t="s">
        <v>59</v>
      </c>
      <c r="H119" s="100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5"/>
      <c r="T119" s="96"/>
      <c r="U119" s="27"/>
    </row>
    <row r="120" spans="1:21" s="26" customFormat="1" ht="27.75" customHeight="1">
      <c r="A120" s="11"/>
      <c r="B120" s="103">
        <v>2</v>
      </c>
      <c r="C120" s="103">
        <v>2</v>
      </c>
      <c r="D120" s="103" t="s">
        <v>55</v>
      </c>
      <c r="E120" s="104" t="s">
        <v>58</v>
      </c>
      <c r="F120" s="85"/>
      <c r="G120" s="86" t="s">
        <v>34</v>
      </c>
      <c r="H120" s="100"/>
      <c r="I120" s="105">
        <v>81233745</v>
      </c>
      <c r="J120" s="105">
        <v>86700356</v>
      </c>
      <c r="K120" s="105"/>
      <c r="L120" s="105">
        <v>57868207</v>
      </c>
      <c r="M120" s="105">
        <f>SUM(I120:L120)</f>
        <v>225802308</v>
      </c>
      <c r="N120" s="105"/>
      <c r="O120" s="105"/>
      <c r="P120" s="105"/>
      <c r="Q120" s="105">
        <v>0</v>
      </c>
      <c r="R120" s="105">
        <f>+M120+Q120</f>
        <v>225802308</v>
      </c>
      <c r="S120" s="95">
        <f>+M120/R120*100</f>
        <v>100</v>
      </c>
      <c r="T120" s="96"/>
      <c r="U120" s="27"/>
    </row>
    <row r="121" spans="1:21" s="26" customFormat="1" ht="27.75" customHeight="1">
      <c r="A121" s="11"/>
      <c r="B121" s="103">
        <v>2</v>
      </c>
      <c r="C121" s="103">
        <v>2</v>
      </c>
      <c r="D121" s="103" t="s">
        <v>55</v>
      </c>
      <c r="E121" s="104" t="s">
        <v>58</v>
      </c>
      <c r="F121" s="85"/>
      <c r="G121" s="86" t="s">
        <v>35</v>
      </c>
      <c r="H121" s="100"/>
      <c r="I121" s="105">
        <v>74848764</v>
      </c>
      <c r="J121" s="105">
        <f>227090+74920739</f>
        <v>75147829</v>
      </c>
      <c r="K121" s="105"/>
      <c r="L121" s="105">
        <v>82012239</v>
      </c>
      <c r="M121" s="105">
        <f>SUM(I121:L121)</f>
        <v>232008832</v>
      </c>
      <c r="N121" s="105"/>
      <c r="O121" s="105"/>
      <c r="P121" s="105"/>
      <c r="Q121" s="105">
        <v>0</v>
      </c>
      <c r="R121" s="105">
        <f>+M121+Q121</f>
        <v>232008832</v>
      </c>
      <c r="S121" s="95">
        <f>+M121/R121*100</f>
        <v>100</v>
      </c>
      <c r="T121" s="96"/>
      <c r="U121" s="27"/>
    </row>
    <row r="122" spans="1:21" s="26" customFormat="1" ht="27.75" customHeight="1">
      <c r="A122" s="11"/>
      <c r="B122" s="103">
        <v>2</v>
      </c>
      <c r="C122" s="103">
        <v>2</v>
      </c>
      <c r="D122" s="103" t="s">
        <v>55</v>
      </c>
      <c r="E122" s="104" t="s">
        <v>58</v>
      </c>
      <c r="F122" s="85"/>
      <c r="G122" s="86" t="s">
        <v>36</v>
      </c>
      <c r="H122" s="100"/>
      <c r="I122" s="105">
        <v>73719566</v>
      </c>
      <c r="J122" s="105">
        <f>91328+50782807</f>
        <v>50874135</v>
      </c>
      <c r="K122" s="105"/>
      <c r="L122" s="105">
        <v>48516376</v>
      </c>
      <c r="M122" s="105">
        <f>SUM(I122:L122)</f>
        <v>173110077</v>
      </c>
      <c r="N122" s="105"/>
      <c r="O122" s="105"/>
      <c r="P122" s="105"/>
      <c r="Q122" s="105"/>
      <c r="R122" s="105">
        <f>+M122+Q122</f>
        <v>173110077</v>
      </c>
      <c r="S122" s="95">
        <f>+M122/R122*100</f>
        <v>100</v>
      </c>
      <c r="T122" s="96"/>
      <c r="U122" s="27"/>
    </row>
    <row r="123" spans="1:21" s="26" customFormat="1" ht="27.75" customHeight="1">
      <c r="A123" s="11"/>
      <c r="B123" s="103">
        <v>2</v>
      </c>
      <c r="C123" s="103">
        <v>2</v>
      </c>
      <c r="D123" s="103" t="s">
        <v>55</v>
      </c>
      <c r="E123" s="104" t="s">
        <v>58</v>
      </c>
      <c r="F123" s="85"/>
      <c r="G123" s="86" t="s">
        <v>37</v>
      </c>
      <c r="H123" s="100"/>
      <c r="I123" s="105">
        <v>73719566</v>
      </c>
      <c r="J123" s="105">
        <f>91328+50782807</f>
        <v>50874135</v>
      </c>
      <c r="K123" s="105"/>
      <c r="L123" s="105">
        <v>48516376</v>
      </c>
      <c r="M123" s="105">
        <f>SUM(I123:L123)</f>
        <v>173110077</v>
      </c>
      <c r="N123" s="105"/>
      <c r="O123" s="105"/>
      <c r="P123" s="105"/>
      <c r="Q123" s="105"/>
      <c r="R123" s="105">
        <f>+M123+Q123</f>
        <v>173110077</v>
      </c>
      <c r="S123" s="95">
        <f>+M123/R123*100</f>
        <v>100</v>
      </c>
      <c r="T123" s="96"/>
      <c r="U123" s="27"/>
    </row>
    <row r="124" spans="1:21" s="26" customFormat="1" ht="27.75" customHeight="1">
      <c r="A124" s="11"/>
      <c r="B124" s="103">
        <v>2</v>
      </c>
      <c r="C124" s="103">
        <v>2</v>
      </c>
      <c r="D124" s="103" t="s">
        <v>55</v>
      </c>
      <c r="E124" s="104" t="s">
        <v>58</v>
      </c>
      <c r="F124" s="85"/>
      <c r="G124" s="86" t="s">
        <v>38</v>
      </c>
      <c r="H124" s="100"/>
      <c r="I124" s="93">
        <f>+I123/I120*100</f>
        <v>90.74992910889435</v>
      </c>
      <c r="J124" s="93">
        <f>+J123/J120*100</f>
        <v>58.67811546240941</v>
      </c>
      <c r="K124" s="93"/>
      <c r="L124" s="93">
        <f>+L123/L120*100</f>
        <v>83.83943190083633</v>
      </c>
      <c r="M124" s="93">
        <f>+M123/M120*100</f>
        <v>76.6644409143949</v>
      </c>
      <c r="N124" s="94"/>
      <c r="O124" s="94"/>
      <c r="P124" s="94"/>
      <c r="Q124" s="94"/>
      <c r="R124" s="93">
        <f>+R123/R120*100</f>
        <v>76.6644409143949</v>
      </c>
      <c r="S124" s="95"/>
      <c r="T124" s="96"/>
      <c r="U124" s="27"/>
    </row>
    <row r="125" spans="1:21" s="26" customFormat="1" ht="27.75" customHeight="1">
      <c r="A125" s="11"/>
      <c r="B125" s="103">
        <v>2</v>
      </c>
      <c r="C125" s="103">
        <v>2</v>
      </c>
      <c r="D125" s="103" t="s">
        <v>55</v>
      </c>
      <c r="E125" s="104" t="s">
        <v>58</v>
      </c>
      <c r="F125" s="85"/>
      <c r="G125" s="86" t="s">
        <v>39</v>
      </c>
      <c r="H125" s="100"/>
      <c r="I125" s="93">
        <f>+I123/I121*100</f>
        <v>98.4913605253388</v>
      </c>
      <c r="J125" s="93">
        <f>+J123/J121*100</f>
        <v>67.69874216858614</v>
      </c>
      <c r="K125" s="93"/>
      <c r="L125" s="93">
        <f>+L123/L121*100</f>
        <v>59.157482580130505</v>
      </c>
      <c r="M125" s="93">
        <f>+M123/M121*100</f>
        <v>74.61357203849894</v>
      </c>
      <c r="N125" s="94"/>
      <c r="O125" s="94"/>
      <c r="P125" s="94"/>
      <c r="Q125" s="94"/>
      <c r="R125" s="93">
        <f>+R123/R121*100</f>
        <v>74.61357203849894</v>
      </c>
      <c r="S125" s="95"/>
      <c r="T125" s="96"/>
      <c r="U125" s="27"/>
    </row>
    <row r="126" spans="1:21" s="26" customFormat="1" ht="27.75" customHeight="1">
      <c r="A126" s="11"/>
      <c r="B126" s="103"/>
      <c r="C126" s="103"/>
      <c r="D126" s="103"/>
      <c r="E126" s="104"/>
      <c r="F126" s="85"/>
      <c r="G126" s="86"/>
      <c r="H126" s="100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5"/>
      <c r="T126" s="96"/>
      <c r="U126" s="27"/>
    </row>
    <row r="127" spans="1:21" s="26" customFormat="1" ht="96.75" customHeight="1">
      <c r="A127" s="11"/>
      <c r="B127" s="103">
        <v>2</v>
      </c>
      <c r="C127" s="103">
        <v>2</v>
      </c>
      <c r="D127" s="103" t="s">
        <v>60</v>
      </c>
      <c r="E127" s="104" t="s">
        <v>61</v>
      </c>
      <c r="F127" s="85"/>
      <c r="G127" s="156" t="s">
        <v>71</v>
      </c>
      <c r="H127" s="100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5"/>
      <c r="T127" s="96"/>
      <c r="U127" s="27"/>
    </row>
    <row r="128" spans="1:21" s="26" customFormat="1" ht="17.25" customHeight="1">
      <c r="A128" s="11"/>
      <c r="B128" s="103"/>
      <c r="C128" s="103"/>
      <c r="D128" s="103"/>
      <c r="E128" s="104"/>
      <c r="F128" s="85"/>
      <c r="G128" s="156" t="s">
        <v>70</v>
      </c>
      <c r="H128" s="100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5"/>
      <c r="T128" s="96"/>
      <c r="U128" s="27"/>
    </row>
    <row r="129" spans="1:21" s="26" customFormat="1" ht="27.75" customHeight="1">
      <c r="A129" s="11"/>
      <c r="B129" s="103">
        <v>2</v>
      </c>
      <c r="C129" s="103">
        <v>2</v>
      </c>
      <c r="D129" s="103" t="s">
        <v>60</v>
      </c>
      <c r="E129" s="104" t="s">
        <v>61</v>
      </c>
      <c r="F129" s="85"/>
      <c r="G129" s="86" t="s">
        <v>34</v>
      </c>
      <c r="H129" s="100"/>
      <c r="I129" s="94"/>
      <c r="J129" s="94"/>
      <c r="K129" s="94"/>
      <c r="L129" s="105">
        <v>340000</v>
      </c>
      <c r="M129" s="105">
        <f>SUM(I129:L129)</f>
        <v>340000</v>
      </c>
      <c r="N129" s="94"/>
      <c r="O129" s="94"/>
      <c r="P129" s="94"/>
      <c r="Q129" s="94"/>
      <c r="R129" s="105">
        <f>+M129+Q129</f>
        <v>340000</v>
      </c>
      <c r="S129" s="95">
        <f>+M129/R129*100</f>
        <v>100</v>
      </c>
      <c r="T129" s="96"/>
      <c r="U129" s="27"/>
    </row>
    <row r="130" spans="1:21" s="26" customFormat="1" ht="27.75" customHeight="1">
      <c r="A130" s="11"/>
      <c r="B130" s="103">
        <v>2</v>
      </c>
      <c r="C130" s="103">
        <v>2</v>
      </c>
      <c r="D130" s="103" t="s">
        <v>60</v>
      </c>
      <c r="E130" s="104" t="s">
        <v>61</v>
      </c>
      <c r="F130" s="85"/>
      <c r="G130" s="86" t="s">
        <v>35</v>
      </c>
      <c r="H130" s="100"/>
      <c r="I130" s="94"/>
      <c r="J130" s="94"/>
      <c r="K130" s="94"/>
      <c r="L130" s="105">
        <v>340000</v>
      </c>
      <c r="M130" s="105">
        <f>SUM(I130:L130)</f>
        <v>340000</v>
      </c>
      <c r="N130" s="105"/>
      <c r="O130" s="105"/>
      <c r="P130" s="105"/>
      <c r="Q130" s="105"/>
      <c r="R130" s="105">
        <f>+M130+Q130</f>
        <v>340000</v>
      </c>
      <c r="S130" s="95">
        <f>+M130/R130*100</f>
        <v>100</v>
      </c>
      <c r="T130" s="96"/>
      <c r="U130" s="27"/>
    </row>
    <row r="131" spans="1:21" s="26" customFormat="1" ht="27.75" customHeight="1">
      <c r="A131" s="11"/>
      <c r="B131" s="103">
        <v>2</v>
      </c>
      <c r="C131" s="103">
        <v>2</v>
      </c>
      <c r="D131" s="103" t="s">
        <v>60</v>
      </c>
      <c r="E131" s="104" t="s">
        <v>61</v>
      </c>
      <c r="F131" s="85"/>
      <c r="G131" s="86" t="s">
        <v>36</v>
      </c>
      <c r="H131" s="100"/>
      <c r="I131" s="94"/>
      <c r="J131" s="94"/>
      <c r="K131" s="94"/>
      <c r="L131" s="105">
        <v>122892</v>
      </c>
      <c r="M131" s="105">
        <f>SUM(I131:L131)</f>
        <v>122892</v>
      </c>
      <c r="N131" s="105"/>
      <c r="O131" s="105"/>
      <c r="P131" s="105"/>
      <c r="Q131" s="105"/>
      <c r="R131" s="105">
        <f>+M131+Q131</f>
        <v>122892</v>
      </c>
      <c r="S131" s="95">
        <f>+M131/R131*100</f>
        <v>100</v>
      </c>
      <c r="T131" s="96"/>
      <c r="U131" s="27"/>
    </row>
    <row r="132" spans="1:21" s="26" customFormat="1" ht="27.75" customHeight="1">
      <c r="A132" s="11"/>
      <c r="B132" s="103">
        <v>2</v>
      </c>
      <c r="C132" s="103">
        <v>2</v>
      </c>
      <c r="D132" s="103" t="s">
        <v>60</v>
      </c>
      <c r="E132" s="104" t="s">
        <v>61</v>
      </c>
      <c r="F132" s="85"/>
      <c r="G132" s="86" t="s">
        <v>37</v>
      </c>
      <c r="H132" s="100"/>
      <c r="I132" s="94"/>
      <c r="J132" s="94"/>
      <c r="K132" s="94"/>
      <c r="L132" s="105">
        <v>122892</v>
      </c>
      <c r="M132" s="105">
        <f>SUM(I132:L132)</f>
        <v>122892</v>
      </c>
      <c r="N132" s="105"/>
      <c r="O132" s="105"/>
      <c r="P132" s="105"/>
      <c r="Q132" s="105"/>
      <c r="R132" s="105">
        <f>+M132+Q132</f>
        <v>122892</v>
      </c>
      <c r="S132" s="95">
        <f>+M132/R132*100</f>
        <v>100</v>
      </c>
      <c r="T132" s="96"/>
      <c r="U132" s="27"/>
    </row>
    <row r="133" spans="1:21" s="26" customFormat="1" ht="27.75" customHeight="1">
      <c r="A133" s="11"/>
      <c r="B133" s="103">
        <v>2</v>
      </c>
      <c r="C133" s="103">
        <v>2</v>
      </c>
      <c r="D133" s="103" t="s">
        <v>60</v>
      </c>
      <c r="E133" s="104" t="s">
        <v>61</v>
      </c>
      <c r="F133" s="85"/>
      <c r="G133" s="86" t="s">
        <v>38</v>
      </c>
      <c r="H133" s="100"/>
      <c r="I133" s="94"/>
      <c r="J133" s="94"/>
      <c r="K133" s="94"/>
      <c r="L133" s="93">
        <f>+L132/L129*100</f>
        <v>36.14470588235294</v>
      </c>
      <c r="M133" s="93">
        <f>+M132/M129*100</f>
        <v>36.14470588235294</v>
      </c>
      <c r="N133" s="94"/>
      <c r="O133" s="94"/>
      <c r="P133" s="94"/>
      <c r="Q133" s="94"/>
      <c r="R133" s="93">
        <f>+R132/R129*100</f>
        <v>36.14470588235294</v>
      </c>
      <c r="S133" s="95"/>
      <c r="T133" s="96"/>
      <c r="U133" s="27"/>
    </row>
    <row r="134" spans="1:21" s="26" customFormat="1" ht="27.75" customHeight="1">
      <c r="A134" s="11"/>
      <c r="B134" s="103">
        <v>2</v>
      </c>
      <c r="C134" s="103">
        <v>2</v>
      </c>
      <c r="D134" s="103" t="s">
        <v>60</v>
      </c>
      <c r="E134" s="104" t="s">
        <v>61</v>
      </c>
      <c r="F134" s="85"/>
      <c r="G134" s="86" t="s">
        <v>39</v>
      </c>
      <c r="H134" s="100"/>
      <c r="I134" s="94"/>
      <c r="J134" s="94"/>
      <c r="K134" s="94"/>
      <c r="L134" s="93">
        <f>+L132/L130*100</f>
        <v>36.14470588235294</v>
      </c>
      <c r="M134" s="93">
        <f>+M132/M130*100</f>
        <v>36.14470588235294</v>
      </c>
      <c r="N134" s="94"/>
      <c r="O134" s="94"/>
      <c r="P134" s="94"/>
      <c r="Q134" s="94"/>
      <c r="R134" s="93">
        <f>+R132/R130*100</f>
        <v>36.14470588235294</v>
      </c>
      <c r="S134" s="95"/>
      <c r="T134" s="96"/>
      <c r="U134" s="27"/>
    </row>
    <row r="135" spans="1:21" s="26" customFormat="1" ht="27.75" customHeight="1">
      <c r="A135" s="11"/>
      <c r="B135" s="103"/>
      <c r="C135" s="103"/>
      <c r="D135" s="103"/>
      <c r="E135" s="104"/>
      <c r="F135" s="85"/>
      <c r="G135" s="86"/>
      <c r="H135" s="100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5"/>
      <c r="T135" s="96"/>
      <c r="U135" s="27"/>
    </row>
    <row r="136" spans="1:21" s="26" customFormat="1" ht="53.25" customHeight="1">
      <c r="A136" s="11"/>
      <c r="B136" s="103">
        <v>2</v>
      </c>
      <c r="C136" s="103">
        <v>2</v>
      </c>
      <c r="D136" s="103"/>
      <c r="E136" s="104"/>
      <c r="F136" s="85"/>
      <c r="G136" s="156" t="s">
        <v>62</v>
      </c>
      <c r="H136" s="100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5"/>
      <c r="T136" s="96"/>
      <c r="U136" s="27"/>
    </row>
    <row r="137" spans="1:21" s="26" customFormat="1" ht="27.75" customHeight="1">
      <c r="A137" s="11"/>
      <c r="B137" s="103">
        <v>2</v>
      </c>
      <c r="C137" s="103">
        <v>2</v>
      </c>
      <c r="D137" s="103"/>
      <c r="E137" s="104"/>
      <c r="F137" s="85"/>
      <c r="G137" s="86" t="s">
        <v>34</v>
      </c>
      <c r="H137" s="100"/>
      <c r="I137" s="105">
        <f>+I145+I153</f>
        <v>397475226</v>
      </c>
      <c r="J137" s="105">
        <f>+J145+J153</f>
        <v>401678318</v>
      </c>
      <c r="K137" s="105"/>
      <c r="L137" s="105">
        <f>+L145+L153</f>
        <v>397457328</v>
      </c>
      <c r="M137" s="105">
        <f>+M145+M153</f>
        <v>1196610872</v>
      </c>
      <c r="N137" s="105"/>
      <c r="O137" s="105"/>
      <c r="P137" s="105"/>
      <c r="Q137" s="105"/>
      <c r="R137" s="105">
        <f>+R145+R153</f>
        <v>1196610872</v>
      </c>
      <c r="S137" s="95">
        <f>+M137/R137*100</f>
        <v>100</v>
      </c>
      <c r="T137" s="96"/>
      <c r="U137" s="27"/>
    </row>
    <row r="138" spans="1:21" s="26" customFormat="1" ht="27.75" customHeight="1">
      <c r="A138" s="11"/>
      <c r="B138" s="103">
        <v>2</v>
      </c>
      <c r="C138" s="103">
        <v>2</v>
      </c>
      <c r="D138" s="103"/>
      <c r="E138" s="104"/>
      <c r="F138" s="85"/>
      <c r="G138" s="86" t="s">
        <v>35</v>
      </c>
      <c r="H138" s="100"/>
      <c r="I138" s="105">
        <f aca="true" t="shared" si="16" ref="I138:J140">+I146+I154</f>
        <v>369422367</v>
      </c>
      <c r="J138" s="105">
        <f t="shared" si="16"/>
        <v>363344463</v>
      </c>
      <c r="K138" s="105"/>
      <c r="L138" s="105">
        <f aca="true" t="shared" si="17" ref="L138:M140">+L146+L154</f>
        <v>559184212</v>
      </c>
      <c r="M138" s="105">
        <f t="shared" si="17"/>
        <v>1291951042</v>
      </c>
      <c r="N138" s="105"/>
      <c r="O138" s="105"/>
      <c r="P138" s="105"/>
      <c r="Q138" s="105"/>
      <c r="R138" s="105">
        <f>+R146+R154</f>
        <v>1291951042</v>
      </c>
      <c r="S138" s="95">
        <f>+M138/R138*100</f>
        <v>100</v>
      </c>
      <c r="T138" s="96"/>
      <c r="U138" s="27"/>
    </row>
    <row r="139" spans="1:21" s="26" customFormat="1" ht="27.75" customHeight="1">
      <c r="A139" s="11"/>
      <c r="B139" s="103">
        <v>2</v>
      </c>
      <c r="C139" s="103">
        <v>2</v>
      </c>
      <c r="D139" s="103"/>
      <c r="E139" s="104"/>
      <c r="F139" s="85"/>
      <c r="G139" s="86" t="s">
        <v>36</v>
      </c>
      <c r="H139" s="100"/>
      <c r="I139" s="105">
        <f t="shared" si="16"/>
        <v>361887700</v>
      </c>
      <c r="J139" s="105">
        <f t="shared" si="16"/>
        <v>304877119</v>
      </c>
      <c r="K139" s="105">
        <f>+K147+K155</f>
        <v>0</v>
      </c>
      <c r="L139" s="105">
        <f t="shared" si="17"/>
        <v>345490264</v>
      </c>
      <c r="M139" s="105">
        <f t="shared" si="17"/>
        <v>1012255083</v>
      </c>
      <c r="N139" s="105"/>
      <c r="O139" s="105"/>
      <c r="P139" s="105"/>
      <c r="Q139" s="105"/>
      <c r="R139" s="105">
        <f>+R147+R155</f>
        <v>1012255083</v>
      </c>
      <c r="S139" s="95">
        <f>+M139/R139*100</f>
        <v>100</v>
      </c>
      <c r="T139" s="96"/>
      <c r="U139" s="27"/>
    </row>
    <row r="140" spans="1:21" s="26" customFormat="1" ht="27.75" customHeight="1">
      <c r="A140" s="11"/>
      <c r="B140" s="103">
        <v>2</v>
      </c>
      <c r="C140" s="103">
        <v>2</v>
      </c>
      <c r="D140" s="103"/>
      <c r="E140" s="104"/>
      <c r="F140" s="85"/>
      <c r="G140" s="86" t="s">
        <v>37</v>
      </c>
      <c r="H140" s="100"/>
      <c r="I140" s="105">
        <f t="shared" si="16"/>
        <v>360269313</v>
      </c>
      <c r="J140" s="105">
        <f t="shared" si="16"/>
        <v>286863673</v>
      </c>
      <c r="K140" s="105"/>
      <c r="L140" s="105">
        <f t="shared" si="17"/>
        <v>345490152</v>
      </c>
      <c r="M140" s="105">
        <f t="shared" si="17"/>
        <v>992623138</v>
      </c>
      <c r="N140" s="105"/>
      <c r="O140" s="105"/>
      <c r="P140" s="105"/>
      <c r="Q140" s="105"/>
      <c r="R140" s="105">
        <f>+R148+R156</f>
        <v>992623138</v>
      </c>
      <c r="S140" s="95">
        <f>+M140/R140*100</f>
        <v>100</v>
      </c>
      <c r="T140" s="96"/>
      <c r="U140" s="27"/>
    </row>
    <row r="141" spans="1:21" s="26" customFormat="1" ht="27.75" customHeight="1">
      <c r="A141" s="11"/>
      <c r="B141" s="103">
        <v>2</v>
      </c>
      <c r="C141" s="103">
        <v>2</v>
      </c>
      <c r="D141" s="103"/>
      <c r="E141" s="104"/>
      <c r="F141" s="85"/>
      <c r="G141" s="86" t="s">
        <v>38</v>
      </c>
      <c r="H141" s="100"/>
      <c r="I141" s="93">
        <f>+I140/I137*100</f>
        <v>90.63943849421196</v>
      </c>
      <c r="J141" s="93">
        <f>+J140/J137*100</f>
        <v>71.41627022049022</v>
      </c>
      <c r="K141" s="93"/>
      <c r="L141" s="93">
        <f>+L140/L137*100</f>
        <v>86.92509300017234</v>
      </c>
      <c r="M141" s="93">
        <f>+M140/M137*100</f>
        <v>82.95287643015833</v>
      </c>
      <c r="N141" s="94"/>
      <c r="O141" s="94"/>
      <c r="P141" s="94"/>
      <c r="Q141" s="94"/>
      <c r="R141" s="93">
        <f>+R140/R137*100</f>
        <v>82.95287643015833</v>
      </c>
      <c r="S141" s="95"/>
      <c r="T141" s="96"/>
      <c r="U141" s="27"/>
    </row>
    <row r="142" spans="1:21" s="26" customFormat="1" ht="27.75" customHeight="1">
      <c r="A142" s="11"/>
      <c r="B142" s="103">
        <v>2</v>
      </c>
      <c r="C142" s="103">
        <v>2</v>
      </c>
      <c r="D142" s="103"/>
      <c r="E142" s="104"/>
      <c r="F142" s="85"/>
      <c r="G142" s="86" t="s">
        <v>39</v>
      </c>
      <c r="H142" s="100"/>
      <c r="I142" s="93">
        <f>+I140/I138*100</f>
        <v>97.52233356243966</v>
      </c>
      <c r="J142" s="93">
        <f>+J140/J138*100</f>
        <v>78.95088606317911</v>
      </c>
      <c r="K142" s="93"/>
      <c r="L142" s="93">
        <f>+L140/L138*100</f>
        <v>61.784675708977275</v>
      </c>
      <c r="M142" s="93">
        <f>+M140/M138*100</f>
        <v>76.83132763787809</v>
      </c>
      <c r="N142" s="94"/>
      <c r="O142" s="94"/>
      <c r="P142" s="94"/>
      <c r="Q142" s="94"/>
      <c r="R142" s="93">
        <f>+R140/R138*100</f>
        <v>76.83132763787809</v>
      </c>
      <c r="S142" s="95"/>
      <c r="T142" s="96"/>
      <c r="U142" s="27"/>
    </row>
    <row r="143" spans="1:21" s="26" customFormat="1" ht="27.75" customHeight="1">
      <c r="A143" s="11"/>
      <c r="B143" s="103">
        <v>2</v>
      </c>
      <c r="C143" s="103">
        <v>2</v>
      </c>
      <c r="D143" s="103"/>
      <c r="E143" s="104"/>
      <c r="F143" s="85"/>
      <c r="G143" s="86"/>
      <c r="H143" s="100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5"/>
      <c r="T143" s="96"/>
      <c r="U143" s="27"/>
    </row>
    <row r="144" spans="1:21" s="26" customFormat="1" ht="27.75" customHeight="1">
      <c r="A144" s="11"/>
      <c r="B144" s="103">
        <v>2</v>
      </c>
      <c r="C144" s="103">
        <v>2</v>
      </c>
      <c r="D144" s="103" t="s">
        <v>55</v>
      </c>
      <c r="E144" s="104" t="s">
        <v>63</v>
      </c>
      <c r="F144" s="85"/>
      <c r="G144" s="86" t="s">
        <v>64</v>
      </c>
      <c r="H144" s="100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5"/>
      <c r="T144" s="96"/>
      <c r="U144" s="27"/>
    </row>
    <row r="145" spans="1:21" s="26" customFormat="1" ht="27.75" customHeight="1">
      <c r="A145" s="11"/>
      <c r="B145" s="103">
        <v>2</v>
      </c>
      <c r="C145" s="103">
        <v>2</v>
      </c>
      <c r="D145" s="103" t="s">
        <v>55</v>
      </c>
      <c r="E145" s="104" t="s">
        <v>63</v>
      </c>
      <c r="F145" s="85"/>
      <c r="G145" s="86" t="s">
        <v>34</v>
      </c>
      <c r="H145" s="100"/>
      <c r="I145" s="105">
        <v>8615194</v>
      </c>
      <c r="J145" s="105">
        <v>9404034</v>
      </c>
      <c r="K145" s="105"/>
      <c r="L145" s="105">
        <v>7838031</v>
      </c>
      <c r="M145" s="105">
        <f>SUM(I145:L145)</f>
        <v>25857259</v>
      </c>
      <c r="N145" s="105"/>
      <c r="O145" s="105"/>
      <c r="P145" s="105"/>
      <c r="Q145" s="105">
        <v>0</v>
      </c>
      <c r="R145" s="105">
        <f>+M145+Q145</f>
        <v>25857259</v>
      </c>
      <c r="S145" s="95">
        <f>+M145/R145*100</f>
        <v>100</v>
      </c>
      <c r="T145" s="96"/>
      <c r="U145" s="27"/>
    </row>
    <row r="146" spans="1:21" s="26" customFormat="1" ht="27.75" customHeight="1">
      <c r="A146" s="11"/>
      <c r="B146" s="103">
        <v>2</v>
      </c>
      <c r="C146" s="103">
        <v>2</v>
      </c>
      <c r="D146" s="103" t="s">
        <v>55</v>
      </c>
      <c r="E146" s="104" t="s">
        <v>63</v>
      </c>
      <c r="F146" s="85"/>
      <c r="G146" s="86" t="s">
        <v>35</v>
      </c>
      <c r="H146" s="100"/>
      <c r="I146" s="105">
        <v>8011073</v>
      </c>
      <c r="J146" s="105">
        <f>26592+8290247</f>
        <v>8316839</v>
      </c>
      <c r="K146" s="105"/>
      <c r="L146" s="105">
        <v>11112923</v>
      </c>
      <c r="M146" s="105">
        <f>SUM(I146:L146)</f>
        <v>27440835</v>
      </c>
      <c r="N146" s="105"/>
      <c r="O146" s="105"/>
      <c r="P146" s="105"/>
      <c r="Q146" s="105">
        <v>0</v>
      </c>
      <c r="R146" s="105">
        <f>+M146+Q146</f>
        <v>27440835</v>
      </c>
      <c r="S146" s="95">
        <f>+M146/R146*100</f>
        <v>100</v>
      </c>
      <c r="T146" s="96"/>
      <c r="U146" s="27"/>
    </row>
    <row r="147" spans="1:21" s="26" customFormat="1" ht="27.75" customHeight="1">
      <c r="A147" s="11"/>
      <c r="B147" s="103">
        <v>2</v>
      </c>
      <c r="C147" s="103">
        <v>2</v>
      </c>
      <c r="D147" s="103" t="s">
        <v>55</v>
      </c>
      <c r="E147" s="104" t="s">
        <v>63</v>
      </c>
      <c r="F147" s="85"/>
      <c r="G147" s="86" t="s">
        <v>36</v>
      </c>
      <c r="H147" s="100"/>
      <c r="I147" s="105">
        <v>7243515</v>
      </c>
      <c r="J147" s="105">
        <f>5353+4747313</f>
        <v>4752666</v>
      </c>
      <c r="K147" s="105"/>
      <c r="L147" s="105">
        <v>6019618</v>
      </c>
      <c r="M147" s="105">
        <f>SUM(I147:L147)</f>
        <v>18015799</v>
      </c>
      <c r="N147" s="105"/>
      <c r="O147" s="105"/>
      <c r="P147" s="105"/>
      <c r="Q147" s="105"/>
      <c r="R147" s="105">
        <f>+M147+Q147</f>
        <v>18015799</v>
      </c>
      <c r="S147" s="95">
        <f>+M147/R147*100</f>
        <v>100</v>
      </c>
      <c r="T147" s="96"/>
      <c r="U147" s="27"/>
    </row>
    <row r="148" spans="1:21" s="26" customFormat="1" ht="27.75" customHeight="1">
      <c r="A148" s="11"/>
      <c r="B148" s="103">
        <v>2</v>
      </c>
      <c r="C148" s="103">
        <v>2</v>
      </c>
      <c r="D148" s="103" t="s">
        <v>55</v>
      </c>
      <c r="E148" s="104" t="s">
        <v>63</v>
      </c>
      <c r="F148" s="85"/>
      <c r="G148" s="86" t="s">
        <v>37</v>
      </c>
      <c r="H148" s="100"/>
      <c r="I148" s="105">
        <v>5625128</v>
      </c>
      <c r="J148" s="105">
        <f>5353+4747313</f>
        <v>4752666</v>
      </c>
      <c r="K148" s="105"/>
      <c r="L148" s="105">
        <v>6019618</v>
      </c>
      <c r="M148" s="105">
        <f>SUM(I148:L148)</f>
        <v>16397412</v>
      </c>
      <c r="N148" s="105"/>
      <c r="O148" s="105"/>
      <c r="P148" s="105"/>
      <c r="Q148" s="105"/>
      <c r="R148" s="105">
        <f>+M148+Q148</f>
        <v>16397412</v>
      </c>
      <c r="S148" s="95">
        <f>+M148/R148*100</f>
        <v>100</v>
      </c>
      <c r="T148" s="96"/>
      <c r="U148" s="27"/>
    </row>
    <row r="149" spans="1:21" s="26" customFormat="1" ht="27.75" customHeight="1">
      <c r="A149" s="11"/>
      <c r="B149" s="103">
        <v>2</v>
      </c>
      <c r="C149" s="103">
        <v>2</v>
      </c>
      <c r="D149" s="103" t="s">
        <v>55</v>
      </c>
      <c r="E149" s="104" t="s">
        <v>63</v>
      </c>
      <c r="F149" s="85"/>
      <c r="G149" s="86" t="s">
        <v>38</v>
      </c>
      <c r="H149" s="100"/>
      <c r="I149" s="93">
        <f>+I148/I145*100</f>
        <v>65.2931088957486</v>
      </c>
      <c r="J149" s="93">
        <f>+J148/J145*100</f>
        <v>50.538588014462725</v>
      </c>
      <c r="K149" s="93"/>
      <c r="L149" s="93">
        <f>+L148/L145*100</f>
        <v>76.80013003265744</v>
      </c>
      <c r="M149" s="93">
        <f>+M148/M145*100</f>
        <v>63.415120682358484</v>
      </c>
      <c r="N149" s="94"/>
      <c r="O149" s="94"/>
      <c r="P149" s="94"/>
      <c r="Q149" s="94"/>
      <c r="R149" s="93">
        <f>+R148/R145*100</f>
        <v>63.415120682358484</v>
      </c>
      <c r="S149" s="95"/>
      <c r="T149" s="96"/>
      <c r="U149" s="27"/>
    </row>
    <row r="150" spans="1:21" s="26" customFormat="1" ht="27.75" customHeight="1">
      <c r="A150" s="11"/>
      <c r="B150" s="103">
        <v>2</v>
      </c>
      <c r="C150" s="103">
        <v>2</v>
      </c>
      <c r="D150" s="103" t="s">
        <v>55</v>
      </c>
      <c r="E150" s="104" t="s">
        <v>63</v>
      </c>
      <c r="F150" s="85"/>
      <c r="G150" s="86" t="s">
        <v>39</v>
      </c>
      <c r="H150" s="100"/>
      <c r="I150" s="93">
        <f>+I148/I146*100</f>
        <v>70.21691101803717</v>
      </c>
      <c r="J150" s="93">
        <f>+J148/J146*100</f>
        <v>57.1451004402033</v>
      </c>
      <c r="K150" s="93"/>
      <c r="L150" s="93">
        <f>+L148/L146*100</f>
        <v>54.16772886845342</v>
      </c>
      <c r="M150" s="93">
        <f>+M148/M146*100</f>
        <v>59.755513999482886</v>
      </c>
      <c r="N150" s="94"/>
      <c r="O150" s="94"/>
      <c r="P150" s="94"/>
      <c r="Q150" s="94"/>
      <c r="R150" s="93">
        <f>+R148/R146*100</f>
        <v>59.755513999482886</v>
      </c>
      <c r="S150" s="95"/>
      <c r="T150" s="96"/>
      <c r="U150" s="27"/>
    </row>
    <row r="151" spans="1:21" s="26" customFormat="1" ht="27.75" customHeight="1">
      <c r="A151" s="11"/>
      <c r="B151" s="103"/>
      <c r="C151" s="103"/>
      <c r="D151" s="103"/>
      <c r="E151" s="104"/>
      <c r="F151" s="85"/>
      <c r="G151" s="86"/>
      <c r="H151" s="100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5"/>
      <c r="T151" s="96"/>
      <c r="U151" s="27"/>
    </row>
    <row r="152" spans="1:21" s="26" customFormat="1" ht="27.75" customHeight="1">
      <c r="A152" s="11"/>
      <c r="B152" s="103">
        <v>2</v>
      </c>
      <c r="C152" s="103">
        <v>2</v>
      </c>
      <c r="D152" s="103" t="s">
        <v>55</v>
      </c>
      <c r="E152" s="104" t="s">
        <v>65</v>
      </c>
      <c r="F152" s="85"/>
      <c r="G152" s="86" t="s">
        <v>66</v>
      </c>
      <c r="H152" s="100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5"/>
      <c r="T152" s="96"/>
      <c r="U152" s="27"/>
    </row>
    <row r="153" spans="1:21" s="26" customFormat="1" ht="27.75" customHeight="1">
      <c r="A153" s="11"/>
      <c r="B153" s="103">
        <v>2</v>
      </c>
      <c r="C153" s="103">
        <v>2</v>
      </c>
      <c r="D153" s="103" t="s">
        <v>55</v>
      </c>
      <c r="E153" s="104" t="s">
        <v>65</v>
      </c>
      <c r="F153" s="85"/>
      <c r="G153" s="86" t="s">
        <v>34</v>
      </c>
      <c r="H153" s="100"/>
      <c r="I153" s="105">
        <v>388860032</v>
      </c>
      <c r="J153" s="105">
        <v>392274284</v>
      </c>
      <c r="K153" s="105"/>
      <c r="L153" s="105">
        <v>389619297</v>
      </c>
      <c r="M153" s="105">
        <f>SUM(I153:L153)</f>
        <v>1170753613</v>
      </c>
      <c r="N153" s="105"/>
      <c r="O153" s="105"/>
      <c r="P153" s="105"/>
      <c r="Q153" s="105"/>
      <c r="R153" s="105">
        <f>+M153+Q153</f>
        <v>1170753613</v>
      </c>
      <c r="S153" s="95">
        <f>+M153/R153*100</f>
        <v>100</v>
      </c>
      <c r="T153" s="96"/>
      <c r="U153" s="27"/>
    </row>
    <row r="154" spans="1:21" s="26" customFormat="1" ht="27.75" customHeight="1">
      <c r="A154" s="11"/>
      <c r="B154" s="103">
        <v>2</v>
      </c>
      <c r="C154" s="103">
        <v>2</v>
      </c>
      <c r="D154" s="103" t="s">
        <v>55</v>
      </c>
      <c r="E154" s="104" t="s">
        <v>65</v>
      </c>
      <c r="F154" s="85"/>
      <c r="G154" s="86" t="s">
        <v>35</v>
      </c>
      <c r="H154" s="100"/>
      <c r="I154" s="105">
        <v>361411294</v>
      </c>
      <c r="J154" s="105">
        <f>6710387+348317237</f>
        <v>355027624</v>
      </c>
      <c r="K154" s="105"/>
      <c r="L154" s="105">
        <v>548071289</v>
      </c>
      <c r="M154" s="105">
        <f>SUM(I154:L154)</f>
        <v>1264510207</v>
      </c>
      <c r="N154" s="105"/>
      <c r="O154" s="105"/>
      <c r="P154" s="105"/>
      <c r="Q154" s="105"/>
      <c r="R154" s="105">
        <f>+M154+Q154</f>
        <v>1264510207</v>
      </c>
      <c r="S154" s="95">
        <f>+M154/R154*100</f>
        <v>100</v>
      </c>
      <c r="T154" s="96"/>
      <c r="U154" s="27"/>
    </row>
    <row r="155" spans="1:21" s="26" customFormat="1" ht="27.75" customHeight="1">
      <c r="A155" s="11"/>
      <c r="B155" s="103">
        <v>2</v>
      </c>
      <c r="C155" s="103">
        <v>2</v>
      </c>
      <c r="D155" s="103" t="s">
        <v>55</v>
      </c>
      <c r="E155" s="104" t="s">
        <v>65</v>
      </c>
      <c r="F155" s="85"/>
      <c r="G155" s="86" t="s">
        <v>36</v>
      </c>
      <c r="H155" s="100"/>
      <c r="I155" s="105">
        <v>354644185</v>
      </c>
      <c r="J155" s="105">
        <f>3505029+296619424</f>
        <v>300124453</v>
      </c>
      <c r="K155" s="105"/>
      <c r="L155" s="105">
        <v>339470646</v>
      </c>
      <c r="M155" s="105">
        <f>SUM(I155:L155)</f>
        <v>994239284</v>
      </c>
      <c r="N155" s="105"/>
      <c r="O155" s="105"/>
      <c r="P155" s="105"/>
      <c r="Q155" s="105"/>
      <c r="R155" s="105">
        <f>+M155+Q155</f>
        <v>994239284</v>
      </c>
      <c r="S155" s="95">
        <f>+M155/R155*100</f>
        <v>100</v>
      </c>
      <c r="T155" s="96"/>
      <c r="U155" s="27"/>
    </row>
    <row r="156" spans="1:21" s="26" customFormat="1" ht="27.75" customHeight="1">
      <c r="A156" s="11"/>
      <c r="B156" s="103">
        <v>2</v>
      </c>
      <c r="C156" s="103">
        <v>2</v>
      </c>
      <c r="D156" s="103" t="s">
        <v>55</v>
      </c>
      <c r="E156" s="104" t="s">
        <v>65</v>
      </c>
      <c r="F156" s="85"/>
      <c r="G156" s="86" t="s">
        <v>37</v>
      </c>
      <c r="H156" s="100"/>
      <c r="I156" s="105">
        <v>354644185</v>
      </c>
      <c r="J156" s="105">
        <f>278927290+3183717</f>
        <v>282111007</v>
      </c>
      <c r="K156" s="105"/>
      <c r="L156" s="105">
        <v>339470534</v>
      </c>
      <c r="M156" s="105">
        <f>SUM(I156:L156)</f>
        <v>976225726</v>
      </c>
      <c r="N156" s="105"/>
      <c r="O156" s="105"/>
      <c r="P156" s="105"/>
      <c r="Q156" s="105"/>
      <c r="R156" s="105">
        <f>+M156+Q156</f>
        <v>976225726</v>
      </c>
      <c r="S156" s="95">
        <f>+M156/R156*100</f>
        <v>100</v>
      </c>
      <c r="T156" s="96"/>
      <c r="U156" s="27"/>
    </row>
    <row r="157" spans="1:21" s="26" customFormat="1" ht="27.75" customHeight="1">
      <c r="A157" s="11"/>
      <c r="B157" s="103">
        <v>2</v>
      </c>
      <c r="C157" s="103">
        <v>2</v>
      </c>
      <c r="D157" s="103" t="s">
        <v>55</v>
      </c>
      <c r="E157" s="104" t="s">
        <v>65</v>
      </c>
      <c r="F157" s="85"/>
      <c r="G157" s="86" t="s">
        <v>38</v>
      </c>
      <c r="H157" s="100"/>
      <c r="I157" s="93">
        <f>+I156/I153*100</f>
        <v>91.2009864258819</v>
      </c>
      <c r="J157" s="93">
        <f>+J156/J153*100</f>
        <v>71.91677316272916</v>
      </c>
      <c r="K157" s="93"/>
      <c r="L157" s="93">
        <f>+L156/L153*100</f>
        <v>87.12877842906227</v>
      </c>
      <c r="M157" s="93">
        <f>+M156/M153*100</f>
        <v>83.3843872152116</v>
      </c>
      <c r="N157" s="94"/>
      <c r="O157" s="94"/>
      <c r="P157" s="94"/>
      <c r="Q157" s="94"/>
      <c r="R157" s="93">
        <f>+R156/R153*100</f>
        <v>83.3843872152116</v>
      </c>
      <c r="S157" s="95"/>
      <c r="T157" s="96"/>
      <c r="U157" s="27"/>
    </row>
    <row r="158" spans="1:21" s="26" customFormat="1" ht="27.75" customHeight="1">
      <c r="A158" s="11"/>
      <c r="B158" s="103">
        <v>2</v>
      </c>
      <c r="C158" s="103">
        <v>2</v>
      </c>
      <c r="D158" s="103" t="s">
        <v>55</v>
      </c>
      <c r="E158" s="104" t="s">
        <v>65</v>
      </c>
      <c r="F158" s="85"/>
      <c r="G158" s="86" t="s">
        <v>39</v>
      </c>
      <c r="H158" s="100"/>
      <c r="I158" s="93">
        <f>+I156/I154*100</f>
        <v>98.12758784455696</v>
      </c>
      <c r="J158" s="93">
        <f>+J156/J154*100</f>
        <v>79.46170605586454</v>
      </c>
      <c r="K158" s="93"/>
      <c r="L158" s="93">
        <f>+L156/L154*100</f>
        <v>61.93912011325957</v>
      </c>
      <c r="M158" s="93">
        <f>+M156/M154*100</f>
        <v>77.20188580494393</v>
      </c>
      <c r="N158" s="94"/>
      <c r="O158" s="94"/>
      <c r="P158" s="94"/>
      <c r="Q158" s="94"/>
      <c r="R158" s="93">
        <f>+R156/R154*100</f>
        <v>77.20188580494393</v>
      </c>
      <c r="S158" s="95"/>
      <c r="T158" s="96"/>
      <c r="U158" s="27"/>
    </row>
    <row r="159" spans="1:21" s="26" customFormat="1" ht="27.75" customHeight="1">
      <c r="A159" s="11"/>
      <c r="B159" s="38"/>
      <c r="C159" s="39"/>
      <c r="D159" s="39"/>
      <c r="E159" s="40"/>
      <c r="F159" s="41"/>
      <c r="G159" s="42"/>
      <c r="H159" s="43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8"/>
      <c r="T159" s="68"/>
      <c r="U159" s="27"/>
    </row>
    <row r="160" spans="1:21" s="26" customFormat="1" ht="27.75" customHeight="1">
      <c r="A160" s="11"/>
      <c r="B160" s="38"/>
      <c r="C160" s="39"/>
      <c r="D160" s="39"/>
      <c r="E160" s="40"/>
      <c r="F160" s="41"/>
      <c r="G160" s="42"/>
      <c r="H160" s="43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8"/>
      <c r="T160" s="68"/>
      <c r="U160" s="27"/>
    </row>
    <row r="161" spans="1:21" s="26" customFormat="1" ht="27.75" customHeight="1">
      <c r="A161" s="11"/>
      <c r="B161" s="38"/>
      <c r="C161" s="39"/>
      <c r="D161" s="39"/>
      <c r="E161" s="40"/>
      <c r="F161" s="41"/>
      <c r="G161" s="42"/>
      <c r="H161" s="43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8"/>
      <c r="T161" s="68"/>
      <c r="U161" s="27"/>
    </row>
    <row r="162" spans="1:21" s="26" customFormat="1" ht="27.75" customHeight="1">
      <c r="A162" s="11"/>
      <c r="B162" s="38"/>
      <c r="C162" s="39"/>
      <c r="D162" s="39"/>
      <c r="E162" s="40"/>
      <c r="F162" s="41"/>
      <c r="G162" s="42"/>
      <c r="H162" s="43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8"/>
      <c r="T162" s="68"/>
      <c r="U162" s="27"/>
    </row>
    <row r="163" spans="1:21" s="26" customFormat="1" ht="27.75" customHeight="1">
      <c r="A163" s="11"/>
      <c r="B163" s="38"/>
      <c r="C163" s="39"/>
      <c r="D163" s="39"/>
      <c r="E163" s="40"/>
      <c r="F163" s="41"/>
      <c r="G163" s="42"/>
      <c r="H163" s="43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8"/>
      <c r="T163" s="68"/>
      <c r="U163" s="27"/>
    </row>
    <row r="164" spans="1:21" s="26" customFormat="1" ht="27.75" customHeight="1">
      <c r="A164" s="11"/>
      <c r="B164" s="38"/>
      <c r="C164" s="39"/>
      <c r="D164" s="39"/>
      <c r="E164" s="40"/>
      <c r="F164" s="41"/>
      <c r="G164" s="42"/>
      <c r="H164" s="43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8"/>
      <c r="T164" s="68"/>
      <c r="U164" s="27"/>
    </row>
    <row r="165" spans="1:21" s="26" customFormat="1" ht="27.75" customHeight="1">
      <c r="A165" s="11"/>
      <c r="B165" s="38"/>
      <c r="C165" s="39"/>
      <c r="D165" s="39"/>
      <c r="E165" s="40"/>
      <c r="F165" s="41"/>
      <c r="G165" s="42"/>
      <c r="H165" s="43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8"/>
      <c r="T165" s="68"/>
      <c r="U165" s="27"/>
    </row>
    <row r="166" spans="1:21" s="26" customFormat="1" ht="27.75" customHeight="1">
      <c r="A166" s="11"/>
      <c r="B166" s="38"/>
      <c r="C166" s="39"/>
      <c r="D166" s="39"/>
      <c r="E166" s="40"/>
      <c r="F166" s="41"/>
      <c r="G166" s="42"/>
      <c r="H166" s="43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8"/>
      <c r="T166" s="68"/>
      <c r="U166" s="27"/>
    </row>
    <row r="167" spans="1:21" s="26" customFormat="1" ht="27.75" customHeight="1">
      <c r="A167" s="11"/>
      <c r="B167" s="38"/>
      <c r="C167" s="39"/>
      <c r="D167" s="39"/>
      <c r="E167" s="40"/>
      <c r="F167" s="41"/>
      <c r="G167" s="42"/>
      <c r="H167" s="43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8"/>
      <c r="T167" s="68"/>
      <c r="U167" s="27"/>
    </row>
    <row r="168" spans="1:21" s="26" customFormat="1" ht="27.75" customHeight="1">
      <c r="A168" s="11"/>
      <c r="B168" s="38"/>
      <c r="C168" s="39"/>
      <c r="D168" s="39"/>
      <c r="E168" s="40"/>
      <c r="F168" s="41"/>
      <c r="G168" s="42"/>
      <c r="H168" s="43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8"/>
      <c r="T168" s="68"/>
      <c r="U168" s="27"/>
    </row>
    <row r="169" spans="1:21" s="26" customFormat="1" ht="27.75" customHeight="1">
      <c r="A169" s="11"/>
      <c r="B169" s="38"/>
      <c r="C169" s="39"/>
      <c r="D169" s="39"/>
      <c r="E169" s="40"/>
      <c r="F169" s="41"/>
      <c r="G169" s="42"/>
      <c r="H169" s="43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8"/>
      <c r="T169" s="68"/>
      <c r="U169" s="27"/>
    </row>
    <row r="170" spans="1:21" s="26" customFormat="1" ht="27.75" customHeight="1">
      <c r="A170" s="11"/>
      <c r="B170" s="38"/>
      <c r="C170" s="39"/>
      <c r="D170" s="39"/>
      <c r="E170" s="40"/>
      <c r="F170" s="41"/>
      <c r="G170" s="42"/>
      <c r="H170" s="43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8"/>
      <c r="T170" s="68"/>
      <c r="U170" s="27"/>
    </row>
    <row r="171" spans="1:21" s="26" customFormat="1" ht="27.75" customHeight="1">
      <c r="A171" s="11"/>
      <c r="B171" s="38"/>
      <c r="C171" s="39"/>
      <c r="D171" s="39"/>
      <c r="E171" s="40"/>
      <c r="F171" s="41"/>
      <c r="G171" s="42"/>
      <c r="H171" s="43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8"/>
      <c r="T171" s="68"/>
      <c r="U171" s="27"/>
    </row>
    <row r="172" spans="1:21" s="26" customFormat="1" ht="27.75" customHeight="1">
      <c r="A172" s="11"/>
      <c r="B172" s="38"/>
      <c r="C172" s="39"/>
      <c r="D172" s="39"/>
      <c r="E172" s="40"/>
      <c r="F172" s="41"/>
      <c r="G172" s="42"/>
      <c r="H172" s="43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8"/>
      <c r="T172" s="68"/>
      <c r="U172" s="27"/>
    </row>
    <row r="173" spans="1:21" s="26" customFormat="1" ht="27.75" customHeight="1">
      <c r="A173" s="11"/>
      <c r="B173" s="38"/>
      <c r="C173" s="39"/>
      <c r="D173" s="39"/>
      <c r="E173" s="40"/>
      <c r="F173" s="41"/>
      <c r="G173" s="42"/>
      <c r="H173" s="43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8"/>
      <c r="T173" s="68"/>
      <c r="U173" s="27"/>
    </row>
    <row r="174" spans="1:21" s="26" customFormat="1" ht="27.75" customHeight="1">
      <c r="A174" s="11"/>
      <c r="B174" s="38"/>
      <c r="C174" s="39"/>
      <c r="D174" s="39"/>
      <c r="E174" s="40"/>
      <c r="F174" s="41"/>
      <c r="G174" s="42"/>
      <c r="H174" s="43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8"/>
      <c r="T174" s="68"/>
      <c r="U174" s="27"/>
    </row>
    <row r="175" spans="1:21" s="26" customFormat="1" ht="27.75" customHeight="1">
      <c r="A175" s="11"/>
      <c r="B175" s="38"/>
      <c r="C175" s="39"/>
      <c r="D175" s="39"/>
      <c r="E175" s="40"/>
      <c r="F175" s="41"/>
      <c r="G175" s="42"/>
      <c r="H175" s="43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8"/>
      <c r="T175" s="68"/>
      <c r="U175" s="27"/>
    </row>
    <row r="176" spans="1:21" s="26" customFormat="1" ht="27.75" customHeight="1">
      <c r="A176" s="11"/>
      <c r="B176" s="38"/>
      <c r="C176" s="39"/>
      <c r="D176" s="39"/>
      <c r="E176" s="40"/>
      <c r="F176" s="41"/>
      <c r="G176" s="42"/>
      <c r="H176" s="43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8"/>
      <c r="T176" s="68"/>
      <c r="U176" s="27"/>
    </row>
    <row r="177" spans="1:21" s="26" customFormat="1" ht="27.75" customHeight="1">
      <c r="A177" s="11"/>
      <c r="B177" s="38"/>
      <c r="C177" s="39"/>
      <c r="D177" s="39"/>
      <c r="E177" s="40"/>
      <c r="F177" s="41"/>
      <c r="G177" s="42"/>
      <c r="H177" s="43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8"/>
      <c r="T177" s="68"/>
      <c r="U177" s="27"/>
    </row>
    <row r="178" spans="1:21" s="26" customFormat="1" ht="27.75" customHeight="1">
      <c r="A178" s="11"/>
      <c r="B178" s="38"/>
      <c r="C178" s="39"/>
      <c r="D178" s="39"/>
      <c r="E178" s="40"/>
      <c r="F178" s="41"/>
      <c r="G178" s="42"/>
      <c r="H178" s="43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8"/>
      <c r="T178" s="68"/>
      <c r="U178" s="27"/>
    </row>
    <row r="179" spans="1:21" s="26" customFormat="1" ht="27.75" customHeight="1">
      <c r="A179" s="11"/>
      <c r="B179" s="38"/>
      <c r="C179" s="39"/>
      <c r="D179" s="39"/>
      <c r="E179" s="40"/>
      <c r="F179" s="41"/>
      <c r="G179" s="42"/>
      <c r="H179" s="43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8"/>
      <c r="T179" s="68"/>
      <c r="U179" s="27"/>
    </row>
    <row r="180" spans="1:21" s="26" customFormat="1" ht="27.75" customHeight="1">
      <c r="A180" s="11"/>
      <c r="B180" s="38"/>
      <c r="C180" s="39"/>
      <c r="D180" s="39"/>
      <c r="E180" s="40"/>
      <c r="F180" s="41"/>
      <c r="G180" s="42"/>
      <c r="H180" s="43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8"/>
      <c r="T180" s="68"/>
      <c r="U180" s="27"/>
    </row>
    <row r="181" spans="1:21" s="26" customFormat="1" ht="27.75" customHeight="1">
      <c r="A181" s="11"/>
      <c r="B181" s="38"/>
      <c r="C181" s="39"/>
      <c r="D181" s="39"/>
      <c r="E181" s="40"/>
      <c r="F181" s="41"/>
      <c r="G181" s="42"/>
      <c r="H181" s="43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8"/>
      <c r="T181" s="68"/>
      <c r="U181" s="27"/>
    </row>
    <row r="182" spans="1:21" s="26" customFormat="1" ht="27.75" customHeight="1">
      <c r="A182" s="11"/>
      <c r="B182" s="38"/>
      <c r="C182" s="39"/>
      <c r="D182" s="39"/>
      <c r="E182" s="40"/>
      <c r="F182" s="41"/>
      <c r="G182" s="42"/>
      <c r="H182" s="43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8"/>
      <c r="T182" s="68"/>
      <c r="U182" s="27"/>
    </row>
    <row r="183" spans="1:21" s="26" customFormat="1" ht="27.75" customHeight="1">
      <c r="A183" s="11"/>
      <c r="B183" s="38"/>
      <c r="C183" s="39"/>
      <c r="D183" s="39"/>
      <c r="E183" s="40"/>
      <c r="F183" s="41"/>
      <c r="G183" s="42"/>
      <c r="H183" s="43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8"/>
      <c r="T183" s="68"/>
      <c r="U183" s="27"/>
    </row>
    <row r="184" spans="1:21" s="26" customFormat="1" ht="27.75" customHeight="1">
      <c r="A184" s="11"/>
      <c r="B184" s="38"/>
      <c r="C184" s="39"/>
      <c r="D184" s="39"/>
      <c r="E184" s="40"/>
      <c r="F184" s="41"/>
      <c r="G184" s="42"/>
      <c r="H184" s="43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8"/>
      <c r="T184" s="68"/>
      <c r="U184" s="27"/>
    </row>
    <row r="185" spans="1:21" s="26" customFormat="1" ht="27.75" customHeight="1">
      <c r="A185" s="11"/>
      <c r="B185" s="38"/>
      <c r="C185" s="39"/>
      <c r="D185" s="39"/>
      <c r="E185" s="40"/>
      <c r="F185" s="41"/>
      <c r="G185" s="42"/>
      <c r="H185" s="43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8"/>
      <c r="T185" s="68"/>
      <c r="U185" s="27"/>
    </row>
    <row r="186" spans="1:21" s="26" customFormat="1" ht="27.75" customHeight="1">
      <c r="A186" s="11"/>
      <c r="B186" s="38"/>
      <c r="C186" s="39"/>
      <c r="D186" s="39"/>
      <c r="E186" s="40"/>
      <c r="F186" s="41"/>
      <c r="G186" s="42"/>
      <c r="H186" s="43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8"/>
      <c r="T186" s="68"/>
      <c r="U186" s="27"/>
    </row>
    <row r="187" spans="1:21" s="26" customFormat="1" ht="27.75" customHeight="1">
      <c r="A187" s="11"/>
      <c r="B187" s="38"/>
      <c r="C187" s="39"/>
      <c r="D187" s="39"/>
      <c r="E187" s="40"/>
      <c r="F187" s="41"/>
      <c r="G187" s="42"/>
      <c r="H187" s="43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8"/>
      <c r="T187" s="68"/>
      <c r="U187" s="27"/>
    </row>
    <row r="188" spans="1:21" s="26" customFormat="1" ht="27.75" customHeight="1">
      <c r="A188" s="11"/>
      <c r="B188" s="38"/>
      <c r="C188" s="39"/>
      <c r="D188" s="39"/>
      <c r="E188" s="40"/>
      <c r="F188" s="41"/>
      <c r="G188" s="42"/>
      <c r="H188" s="43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8"/>
      <c r="T188" s="68"/>
      <c r="U188" s="27"/>
    </row>
    <row r="189" spans="1:21" s="26" customFormat="1" ht="27.75" customHeight="1">
      <c r="A189" s="11"/>
      <c r="B189" s="38"/>
      <c r="C189" s="39"/>
      <c r="D189" s="39"/>
      <c r="E189" s="40"/>
      <c r="F189" s="41"/>
      <c r="G189" s="42"/>
      <c r="H189" s="43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8"/>
      <c r="T189" s="68"/>
      <c r="U189" s="27"/>
    </row>
    <row r="190" spans="1:21" s="26" customFormat="1" ht="27.75" customHeight="1">
      <c r="A190" s="11"/>
      <c r="B190" s="38"/>
      <c r="C190" s="39"/>
      <c r="D190" s="39"/>
      <c r="E190" s="40"/>
      <c r="F190" s="41"/>
      <c r="G190" s="42"/>
      <c r="H190" s="43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8"/>
      <c r="T190" s="68"/>
      <c r="U190" s="27"/>
    </row>
    <row r="191" spans="1:21" s="26" customFormat="1" ht="27.75" customHeight="1">
      <c r="A191" s="11"/>
      <c r="B191" s="38"/>
      <c r="C191" s="38"/>
      <c r="D191" s="38"/>
      <c r="E191" s="44"/>
      <c r="F191" s="41"/>
      <c r="G191" s="45"/>
      <c r="H191" s="43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8"/>
      <c r="T191" s="68"/>
      <c r="U191" s="27"/>
    </row>
    <row r="192" spans="1:21" s="26" customFormat="1" ht="27.75" customHeight="1">
      <c r="A192" s="11"/>
      <c r="B192" s="38"/>
      <c r="C192" s="47"/>
      <c r="D192" s="48"/>
      <c r="E192" s="49"/>
      <c r="F192" s="41"/>
      <c r="G192" s="45"/>
      <c r="H192" s="46"/>
      <c r="I192" s="73"/>
      <c r="J192" s="74"/>
      <c r="K192" s="74"/>
      <c r="L192" s="74"/>
      <c r="M192" s="74"/>
      <c r="N192" s="74"/>
      <c r="O192" s="74"/>
      <c r="P192" s="74"/>
      <c r="Q192" s="74"/>
      <c r="R192" s="74"/>
      <c r="S192" s="72"/>
      <c r="T192" s="72"/>
      <c r="U192" s="27"/>
    </row>
    <row r="193" spans="1:21" s="26" customFormat="1" ht="27.75" customHeight="1">
      <c r="A193" s="11"/>
      <c r="B193" s="38"/>
      <c r="C193" s="47"/>
      <c r="D193" s="48"/>
      <c r="E193" s="49"/>
      <c r="F193" s="41"/>
      <c r="G193" s="45"/>
      <c r="H193" s="46"/>
      <c r="I193" s="73"/>
      <c r="J193" s="74"/>
      <c r="K193" s="74"/>
      <c r="L193" s="74"/>
      <c r="M193" s="74"/>
      <c r="N193" s="74"/>
      <c r="O193" s="74"/>
      <c r="P193" s="74"/>
      <c r="Q193" s="74"/>
      <c r="R193" s="74"/>
      <c r="S193" s="72"/>
      <c r="T193" s="72"/>
      <c r="U193" s="27"/>
    </row>
    <row r="194" spans="1:21" s="26" customFormat="1" ht="30" customHeight="1">
      <c r="A194" s="11"/>
      <c r="B194" s="38"/>
      <c r="C194" s="47"/>
      <c r="D194" s="48"/>
      <c r="E194" s="49"/>
      <c r="F194" s="41"/>
      <c r="G194" s="45"/>
      <c r="H194" s="46"/>
      <c r="I194" s="73"/>
      <c r="J194" s="74"/>
      <c r="K194" s="74"/>
      <c r="L194" s="74"/>
      <c r="M194" s="74"/>
      <c r="N194" s="74"/>
      <c r="O194" s="74"/>
      <c r="P194" s="74"/>
      <c r="Q194" s="74"/>
      <c r="R194" s="74"/>
      <c r="S194" s="72"/>
      <c r="T194" s="72"/>
      <c r="U194" s="27"/>
    </row>
    <row r="195" spans="1:21" s="26" customFormat="1" ht="27.75" customHeight="1">
      <c r="A195" s="11"/>
      <c r="B195" s="38"/>
      <c r="C195" s="47"/>
      <c r="D195" s="48"/>
      <c r="E195" s="49"/>
      <c r="F195" s="41"/>
      <c r="G195" s="45"/>
      <c r="H195" s="46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72"/>
      <c r="T195" s="72"/>
      <c r="U195" s="27"/>
    </row>
    <row r="196" spans="1:21" ht="27.75" customHeight="1">
      <c r="A196" s="11"/>
      <c r="B196" s="38"/>
      <c r="C196" s="38"/>
      <c r="D196" s="38"/>
      <c r="E196" s="49"/>
      <c r="F196" s="50"/>
      <c r="G196" s="51"/>
      <c r="H196" s="37"/>
      <c r="I196" s="70"/>
      <c r="J196" s="70"/>
      <c r="K196" s="70"/>
      <c r="L196" s="70"/>
      <c r="M196" s="71"/>
      <c r="N196" s="70"/>
      <c r="O196" s="70"/>
      <c r="P196" s="70"/>
      <c r="Q196" s="71"/>
      <c r="R196" s="71"/>
      <c r="S196" s="72"/>
      <c r="T196" s="75"/>
      <c r="U196" s="11"/>
    </row>
    <row r="197" spans="1:21" ht="27.75" customHeight="1">
      <c r="A197" s="11"/>
      <c r="B197" s="52"/>
      <c r="C197" s="52"/>
      <c r="D197" s="52"/>
      <c r="E197" s="53"/>
      <c r="F197" s="54"/>
      <c r="G197" s="43"/>
      <c r="H197" s="46"/>
      <c r="I197" s="76"/>
      <c r="J197" s="70"/>
      <c r="K197" s="70"/>
      <c r="L197" s="70"/>
      <c r="M197" s="71"/>
      <c r="N197" s="70"/>
      <c r="O197" s="70"/>
      <c r="P197" s="70"/>
      <c r="Q197" s="71"/>
      <c r="R197" s="71"/>
      <c r="S197" s="72"/>
      <c r="T197" s="75"/>
      <c r="U197" s="11"/>
    </row>
    <row r="198" spans="1:21" ht="27.75" customHeight="1">
      <c r="A198" s="11"/>
      <c r="B198" s="55"/>
      <c r="C198" s="55"/>
      <c r="D198" s="55"/>
      <c r="E198" s="56"/>
      <c r="F198" s="57"/>
      <c r="G198" s="58"/>
      <c r="H198" s="59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1"/>
      <c r="T198" s="62"/>
      <c r="U198" s="11"/>
    </row>
    <row r="199" spans="1:21" ht="27.75" customHeight="1">
      <c r="A199" s="11"/>
      <c r="B199" s="155" t="s">
        <v>68</v>
      </c>
      <c r="C199" s="107"/>
      <c r="D199" s="107"/>
      <c r="E199" s="108"/>
      <c r="F199" s="109"/>
      <c r="G199" s="110"/>
      <c r="H199" s="111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3"/>
      <c r="T199" s="114"/>
      <c r="U199" s="11"/>
    </row>
    <row r="200" spans="1:21" ht="34.5" customHeight="1">
      <c r="A200" s="19" t="s">
        <v>8</v>
      </c>
      <c r="B200" s="81" t="s">
        <v>69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 t="s">
        <v>8</v>
      </c>
    </row>
    <row r="201" spans="1:21" ht="23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7"/>
      <c r="R201" s="7"/>
      <c r="S201" s="7"/>
      <c r="T201" s="7"/>
      <c r="U201" s="6"/>
    </row>
    <row r="202" spans="1:21" ht="23.25">
      <c r="A202" s="6"/>
      <c r="B202" s="8"/>
      <c r="C202" s="8"/>
      <c r="D202" s="8"/>
      <c r="E202" s="8"/>
      <c r="F202" s="6"/>
      <c r="G202" s="6"/>
      <c r="H202" s="6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6"/>
    </row>
    <row r="203" spans="1:21" ht="23.25">
      <c r="A203" s="6"/>
      <c r="B203" s="29"/>
      <c r="C203" s="29"/>
      <c r="D203" s="29"/>
      <c r="E203" s="29"/>
      <c r="F203" s="30"/>
      <c r="G203" s="29"/>
      <c r="H203" s="30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6"/>
    </row>
    <row r="204" spans="1:21" ht="23.25">
      <c r="A204" s="6"/>
      <c r="B204" s="9"/>
      <c r="C204" s="9"/>
      <c r="D204" s="9"/>
      <c r="E204" s="9"/>
      <c r="F204" s="9"/>
      <c r="G204" s="8"/>
      <c r="H204" s="6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1"/>
      <c r="T204" s="2"/>
      <c r="U204" s="6"/>
    </row>
    <row r="205" spans="1:21" ht="23.25">
      <c r="A205" s="6"/>
      <c r="B205" s="9"/>
      <c r="C205" s="9"/>
      <c r="D205" s="9"/>
      <c r="E205" s="9"/>
      <c r="F205" s="9"/>
      <c r="G205" s="9"/>
      <c r="H205" s="6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6"/>
    </row>
    <row r="206" spans="1:21" ht="23.25">
      <c r="A206" s="6"/>
      <c r="B206" s="10"/>
      <c r="C206" s="10"/>
      <c r="D206" s="10"/>
      <c r="E206" s="10"/>
      <c r="F206" s="10"/>
      <c r="G206" s="3"/>
      <c r="H206" s="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6"/>
    </row>
    <row r="207" spans="1:21" ht="23.25">
      <c r="A207" s="6"/>
      <c r="B207" s="10"/>
      <c r="C207" s="10"/>
      <c r="D207" s="10"/>
      <c r="E207" s="10"/>
      <c r="F207" s="10"/>
      <c r="G207" s="3"/>
      <c r="H207" s="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6"/>
    </row>
    <row r="208" spans="1:21" ht="23.25">
      <c r="A208" s="6"/>
      <c r="B208" s="10"/>
      <c r="C208" s="10"/>
      <c r="D208" s="10"/>
      <c r="E208" s="10"/>
      <c r="F208" s="10"/>
      <c r="G208" s="4"/>
      <c r="H208" s="4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6"/>
    </row>
    <row r="209" spans="1:21" ht="23.25">
      <c r="A209" s="6"/>
      <c r="B209" s="10"/>
      <c r="C209" s="10"/>
      <c r="D209" s="10"/>
      <c r="E209" s="10"/>
      <c r="F209" s="10"/>
      <c r="G209" s="4"/>
      <c r="H209" s="4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6"/>
    </row>
    <row r="210" spans="1:21" ht="23.25">
      <c r="A210" s="6"/>
      <c r="B210" s="10"/>
      <c r="C210" s="10"/>
      <c r="D210" s="10"/>
      <c r="E210" s="10"/>
      <c r="F210" s="10"/>
      <c r="G210" s="3"/>
      <c r="H210" s="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6"/>
    </row>
    <row r="211" spans="1:21" ht="23.25">
      <c r="A211" s="6"/>
      <c r="B211" s="10"/>
      <c r="C211" s="10"/>
      <c r="D211" s="10"/>
      <c r="E211" s="10"/>
      <c r="F211" s="10"/>
      <c r="G211" s="3"/>
      <c r="H211" s="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6"/>
    </row>
    <row r="212" spans="1:21" ht="23.25">
      <c r="A212" s="6"/>
      <c r="B212" s="10"/>
      <c r="C212" s="10"/>
      <c r="D212" s="10"/>
      <c r="E212" s="10"/>
      <c r="F212" s="10"/>
      <c r="G212" s="3"/>
      <c r="H212" s="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6"/>
    </row>
    <row r="213" spans="1:21" ht="23.25">
      <c r="A213" s="6"/>
      <c r="B213" s="10"/>
      <c r="C213" s="10"/>
      <c r="D213" s="10"/>
      <c r="E213" s="10"/>
      <c r="F213" s="10"/>
      <c r="G213" s="3"/>
      <c r="H213" s="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6"/>
    </row>
    <row r="214" spans="1:21" ht="23.25">
      <c r="A214" s="6"/>
      <c r="B214" s="10"/>
      <c r="C214" s="10"/>
      <c r="D214" s="10"/>
      <c r="E214" s="10"/>
      <c r="F214" s="10"/>
      <c r="G214" s="3"/>
      <c r="H214" s="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6"/>
    </row>
    <row r="215" spans="1:21" ht="23.25">
      <c r="A215" s="6"/>
      <c r="B215" s="10"/>
      <c r="C215" s="10"/>
      <c r="D215" s="10"/>
      <c r="E215" s="10"/>
      <c r="F215" s="10"/>
      <c r="G215" s="3"/>
      <c r="H215" s="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6"/>
    </row>
    <row r="216" spans="1:21" ht="23.25">
      <c r="A216" s="6"/>
      <c r="B216" s="10"/>
      <c r="C216" s="10"/>
      <c r="D216" s="10"/>
      <c r="E216" s="10"/>
      <c r="F216" s="10"/>
      <c r="G216" s="3"/>
      <c r="H216" s="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6"/>
    </row>
    <row r="217" spans="1:21" ht="23.25">
      <c r="A217" s="6"/>
      <c r="B217" s="10"/>
      <c r="C217" s="10"/>
      <c r="D217" s="10"/>
      <c r="E217" s="10"/>
      <c r="F217" s="10"/>
      <c r="G217" s="3"/>
      <c r="H217" s="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6"/>
    </row>
    <row r="218" spans="1:21" ht="23.25">
      <c r="A218" s="6"/>
      <c r="B218" s="10"/>
      <c r="C218" s="10"/>
      <c r="D218" s="10"/>
      <c r="E218" s="10"/>
      <c r="F218" s="10"/>
      <c r="G218" s="3"/>
      <c r="H218" s="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6"/>
    </row>
    <row r="219" spans="1:21" ht="23.25">
      <c r="A219" s="6"/>
      <c r="B219" s="10"/>
      <c r="C219" s="10"/>
      <c r="D219" s="10"/>
      <c r="E219" s="10"/>
      <c r="F219" s="10"/>
      <c r="G219" s="3"/>
      <c r="H219" s="3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6"/>
    </row>
    <row r="220" spans="1:21" ht="23.25">
      <c r="A220" s="6"/>
      <c r="B220" s="10"/>
      <c r="C220" s="10"/>
      <c r="D220" s="10"/>
      <c r="E220" s="10"/>
      <c r="F220" s="10"/>
      <c r="G220" s="3"/>
      <c r="H220" s="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6"/>
    </row>
    <row r="221" spans="1:21" ht="23.25">
      <c r="A221" s="6"/>
      <c r="B221" s="10"/>
      <c r="C221" s="10"/>
      <c r="D221" s="10"/>
      <c r="E221" s="10"/>
      <c r="F221" s="10"/>
      <c r="G221" s="3"/>
      <c r="H221" s="3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6"/>
    </row>
    <row r="222" spans="1:21" ht="23.25">
      <c r="A222" s="6"/>
      <c r="B222" s="10"/>
      <c r="C222" s="10"/>
      <c r="D222" s="10"/>
      <c r="E222" s="10"/>
      <c r="F222" s="10"/>
      <c r="G222" s="3"/>
      <c r="H222" s="3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 ht="23.25">
      <c r="A223" s="6"/>
      <c r="B223" s="10"/>
      <c r="C223" s="10"/>
      <c r="D223" s="10"/>
      <c r="E223" s="10"/>
      <c r="F223" s="10"/>
      <c r="G223" s="3"/>
      <c r="H223" s="3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6"/>
    </row>
    <row r="224" spans="1:21" ht="23.25">
      <c r="A224" s="6"/>
      <c r="B224" s="10"/>
      <c r="C224" s="10"/>
      <c r="D224" s="10"/>
      <c r="E224" s="10"/>
      <c r="F224" s="10"/>
      <c r="G224" s="3"/>
      <c r="H224" s="3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6"/>
    </row>
    <row r="225" spans="1:21" ht="23.25">
      <c r="A225" s="6"/>
      <c r="B225" s="10"/>
      <c r="C225" s="10"/>
      <c r="D225" s="10"/>
      <c r="E225" s="10"/>
      <c r="F225" s="10"/>
      <c r="G225" s="3"/>
      <c r="H225" s="3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6"/>
    </row>
    <row r="226" spans="1:21" ht="23.25">
      <c r="A226" s="6"/>
      <c r="B226" s="10"/>
      <c r="C226" s="10"/>
      <c r="D226" s="10"/>
      <c r="E226" s="10"/>
      <c r="F226" s="10"/>
      <c r="G226" s="3"/>
      <c r="H226" s="3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6"/>
    </row>
    <row r="227" spans="1:21" ht="23.25">
      <c r="A227" s="6"/>
      <c r="B227" s="10"/>
      <c r="C227" s="10"/>
      <c r="D227" s="10"/>
      <c r="E227" s="10"/>
      <c r="F227" s="10"/>
      <c r="G227" s="3"/>
      <c r="H227" s="3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6"/>
    </row>
    <row r="228" spans="1:21" ht="23.25">
      <c r="A228" s="6"/>
      <c r="B228" s="10"/>
      <c r="C228" s="10"/>
      <c r="D228" s="10"/>
      <c r="E228" s="10"/>
      <c r="F228" s="10"/>
      <c r="G228" s="3"/>
      <c r="H228" s="3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6"/>
    </row>
    <row r="229" spans="1:21" ht="23.25">
      <c r="A229" s="6"/>
      <c r="B229" s="10"/>
      <c r="C229" s="10"/>
      <c r="D229" s="10"/>
      <c r="E229" s="10"/>
      <c r="F229" s="10"/>
      <c r="G229" s="3"/>
      <c r="H229" s="3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6"/>
    </row>
    <row r="230" spans="1:21" ht="23.25">
      <c r="A230" s="6"/>
      <c r="B230" s="10"/>
      <c r="C230" s="10"/>
      <c r="D230" s="10"/>
      <c r="E230" s="10"/>
      <c r="F230" s="10"/>
      <c r="G230" s="3"/>
      <c r="H230" s="3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6"/>
    </row>
    <row r="231" spans="1:21" ht="23.25">
      <c r="A231" s="6"/>
      <c r="B231" s="10"/>
      <c r="C231" s="10"/>
      <c r="D231" s="10"/>
      <c r="E231" s="10"/>
      <c r="F231" s="10"/>
      <c r="G231" s="3"/>
      <c r="H231" s="3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 ht="23.25">
      <c r="A232" s="6"/>
      <c r="B232" s="10"/>
      <c r="C232" s="10"/>
      <c r="D232" s="10"/>
      <c r="E232" s="10"/>
      <c r="F232" s="10"/>
      <c r="G232" s="3"/>
      <c r="H232" s="3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6"/>
    </row>
    <row r="233" spans="1:21" ht="23.25">
      <c r="A233" s="6"/>
      <c r="B233" s="10"/>
      <c r="C233" s="10"/>
      <c r="D233" s="10"/>
      <c r="E233" s="10"/>
      <c r="F233" s="10"/>
      <c r="G233" s="3"/>
      <c r="H233" s="3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6"/>
    </row>
    <row r="234" spans="1:21" ht="23.25">
      <c r="A234" s="6"/>
      <c r="B234" s="10"/>
      <c r="C234" s="10"/>
      <c r="D234" s="10"/>
      <c r="E234" s="10"/>
      <c r="F234" s="10"/>
      <c r="G234" s="3"/>
      <c r="H234" s="3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6"/>
    </row>
    <row r="235" spans="1:21" ht="23.25">
      <c r="A235" s="6"/>
      <c r="B235" s="10"/>
      <c r="C235" s="10"/>
      <c r="D235" s="10"/>
      <c r="E235" s="10"/>
      <c r="F235" s="10"/>
      <c r="G235" s="3"/>
      <c r="H235" s="3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6"/>
    </row>
    <row r="236" spans="1:21" ht="23.25">
      <c r="A236" s="6"/>
      <c r="B236" s="10"/>
      <c r="C236" s="10"/>
      <c r="D236" s="10"/>
      <c r="E236" s="10"/>
      <c r="F236" s="10"/>
      <c r="G236" s="3"/>
      <c r="H236" s="3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6"/>
    </row>
    <row r="237" spans="1:21" ht="23.25">
      <c r="A237" s="6"/>
      <c r="B237" s="10"/>
      <c r="C237" s="10"/>
      <c r="D237" s="10"/>
      <c r="E237" s="10"/>
      <c r="F237" s="10"/>
      <c r="G237" s="3"/>
      <c r="H237" s="3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1:21" ht="23.25">
      <c r="A238" s="6"/>
      <c r="B238" s="10"/>
      <c r="C238" s="10"/>
      <c r="D238" s="10"/>
      <c r="E238" s="10"/>
      <c r="F238" s="10"/>
      <c r="G238" s="3"/>
      <c r="H238" s="3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6"/>
    </row>
    <row r="239" spans="1:21" ht="23.25">
      <c r="A239" s="6"/>
      <c r="B239" s="10"/>
      <c r="C239" s="10"/>
      <c r="D239" s="10"/>
      <c r="E239" s="10"/>
      <c r="F239" s="10"/>
      <c r="G239" s="3"/>
      <c r="H239" s="3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6"/>
    </row>
    <row r="240" spans="1:21" ht="23.25">
      <c r="A240" s="6"/>
      <c r="B240" s="10"/>
      <c r="C240" s="10"/>
      <c r="D240" s="10"/>
      <c r="E240" s="10"/>
      <c r="F240" s="10"/>
      <c r="G240" s="3"/>
      <c r="H240" s="3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6"/>
    </row>
    <row r="241" spans="1:21" ht="23.25">
      <c r="A241" s="6"/>
      <c r="B241" s="10"/>
      <c r="C241" s="10"/>
      <c r="D241" s="10"/>
      <c r="E241" s="10"/>
      <c r="F241" s="10"/>
      <c r="G241" s="3"/>
      <c r="H241" s="3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6"/>
    </row>
    <row r="242" spans="1:21" ht="23.25">
      <c r="A242" s="6"/>
      <c r="B242" s="10"/>
      <c r="C242" s="10"/>
      <c r="D242" s="10"/>
      <c r="E242" s="10"/>
      <c r="F242" s="10"/>
      <c r="G242" s="3"/>
      <c r="H242" s="3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6"/>
    </row>
    <row r="243" spans="1:21" ht="23.25">
      <c r="A243" s="6"/>
      <c r="B243" s="10"/>
      <c r="C243" s="10"/>
      <c r="D243" s="10"/>
      <c r="E243" s="10"/>
      <c r="F243" s="10"/>
      <c r="G243" s="3"/>
      <c r="H243" s="3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6"/>
    </row>
    <row r="244" spans="1:21" ht="23.25">
      <c r="A244" s="6"/>
      <c r="B244" s="10"/>
      <c r="C244" s="10"/>
      <c r="D244" s="10"/>
      <c r="E244" s="10"/>
      <c r="F244" s="10"/>
      <c r="G244" s="3"/>
      <c r="H244" s="3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6"/>
    </row>
    <row r="245" spans="2:21" ht="23.25">
      <c r="B245" s="6"/>
      <c r="C245" s="6"/>
      <c r="D245" s="6"/>
      <c r="E245" s="6"/>
      <c r="F245" s="9"/>
      <c r="G245" s="6"/>
      <c r="H245" s="6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6"/>
    </row>
  </sheetData>
  <sheetProtection/>
  <mergeCells count="30">
    <mergeCell ref="O9:O12"/>
    <mergeCell ref="Q9:Q12"/>
    <mergeCell ref="R9:R12"/>
    <mergeCell ref="S9:T9"/>
    <mergeCell ref="S10:T10"/>
    <mergeCell ref="S11:S12"/>
    <mergeCell ref="T11:T12"/>
    <mergeCell ref="P9:P12"/>
    <mergeCell ref="B2:S2"/>
    <mergeCell ref="T2:U2"/>
    <mergeCell ref="B3:S3"/>
    <mergeCell ref="T3:U3"/>
    <mergeCell ref="B5:S5"/>
    <mergeCell ref="B7:E8"/>
    <mergeCell ref="G7:G12"/>
    <mergeCell ref="I7:M8"/>
    <mergeCell ref="N7:Q8"/>
    <mergeCell ref="R7:T8"/>
    <mergeCell ref="B9:B12"/>
    <mergeCell ref="C9:C12"/>
    <mergeCell ref="D9:D12"/>
    <mergeCell ref="E9:E12"/>
    <mergeCell ref="I9:I12"/>
    <mergeCell ref="J9:J12"/>
    <mergeCell ref="G53:G54"/>
    <mergeCell ref="G102:G103"/>
    <mergeCell ref="K9:K12"/>
    <mergeCell ref="L9:L12"/>
    <mergeCell ref="M9:M12"/>
    <mergeCell ref="N9:N12"/>
  </mergeCells>
  <printOptions horizontalCentered="1"/>
  <pageMargins left="0.4724409448818898" right="0.4724409448818898" top="0.984251968503937" bottom="0.7874015748031497" header="0.5905511811023623" footer="0.3937007874015748"/>
  <pageSetup horizontalDpi="1200" verticalDpi="1200" orientation="landscape" scale="24" r:id="rId3"/>
  <headerFooter alignWithMargins="0">
    <evenFooter>&amp;CP?gina &amp;P de &amp;N</evenFooter>
    <firstHeader>&amp;C&amp;"Trajan Pro,Normal"&amp;22COMUNICACIONES Y TRANSPORTES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Carlos Lopez Zavala</cp:lastModifiedBy>
  <cp:lastPrinted>2014-04-09T01:28:05Z</cp:lastPrinted>
  <dcterms:created xsi:type="dcterms:W3CDTF">2014-02-18T18:42:36Z</dcterms:created>
  <dcterms:modified xsi:type="dcterms:W3CDTF">2014-04-09T01:28:35Z</dcterms:modified>
  <cp:category/>
  <cp:version/>
  <cp:contentType/>
  <cp:contentStatus/>
</cp:coreProperties>
</file>