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RILLA PP" sheetId="1" r:id="rId1"/>
  </sheets>
  <definedNames>
    <definedName name="_Fill" hidden="1">#REF!</definedName>
    <definedName name="_xlfn.IFERROR" hidden="1">#NAME?</definedName>
    <definedName name="A_impresión_IM">#REF!</definedName>
    <definedName name="_xlnm.Print_Area" localSheetId="0">'MASCRILLA PP'!$A$1:$U$109</definedName>
    <definedName name="DIFERENCIAS">#N/A</definedName>
    <definedName name="FORM" localSheetId="0">'MASCRILLA PP'!$A$109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<sst xmlns="http://schemas.openxmlformats.org/spreadsheetml/2006/main" count="177" uniqueCount="52">
  <si>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</si>
  <si>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</si>
  <si>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</si>
  <si>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</si>
  <si>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</si>
  <si>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</si>
  <si>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</si>
  <si>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</si>
  <si>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</si>
  <si>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</si>
  <si>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</si>
  <si>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>Subsidios</t>
  </si>
  <si>
    <t>DENOMINACIÓN</t>
  </si>
  <si>
    <t>PROGRAMA PRESUPESTARIO</t>
  </si>
  <si>
    <t>Tipo</t>
  </si>
  <si>
    <t>Grupo</t>
  </si>
  <si>
    <t>Modalidad</t>
  </si>
  <si>
    <t>Programa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</si>
  <si>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</si>
  <si>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</si>
  <si>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</si>
  <si>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</si>
  <si>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</si>
  <si>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</si>
  <si>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FIDEICOMISO DE FOMENTO MINERO</t>
  </si>
  <si>
    <t>PROGRAMAS FEDERALES</t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</si>
  <si>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</si>
  <si>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</si>
  <si>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</si>
  <si>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</si>
  <si>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</si>
  <si>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</si>
  <si>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Desempeño de las funciones</t>
  </si>
  <si>
    <t>Aprobado</t>
  </si>
  <si>
    <t>Modificado</t>
  </si>
  <si>
    <t>Devengado</t>
  </si>
  <si>
    <t>Pagado</t>
  </si>
  <si>
    <t>Promoción y Fomento</t>
  </si>
  <si>
    <t>F</t>
  </si>
  <si>
    <t>O</t>
  </si>
  <si>
    <t>Administrativos y de Apoyo</t>
  </si>
  <si>
    <t>Apoyo a la pequeña y mediana minería y su cadena productiva, mediante el otorgamiento de financiamiento</t>
  </si>
  <si>
    <t>Asistencia y capacitación técnica a la pequeña minería</t>
  </si>
  <si>
    <t>M</t>
  </si>
  <si>
    <t>Apoyo al proceso presupuestario y para mejorar la eficiencia institucional</t>
  </si>
  <si>
    <t>Actividades de apoyo administrativo</t>
  </si>
  <si>
    <t>Apoyo a la función pública y al mejoramiento de la gestión</t>
  </si>
  <si>
    <t>Actividades de apoyo a la función pública y buen gobierno</t>
  </si>
  <si>
    <t>W</t>
  </si>
  <si>
    <t>Operaciones ajenas</t>
  </si>
  <si>
    <t>GASTO POR CATEGORÍA PROGRAMÁTICA</t>
  </si>
  <si>
    <t>Fuente: Presupuesto aprobado y modificado, sistemas globalizadores de la Secretaría de Hacienda y Crédito Público. Presupuesto devengado y pagado la entidad paraestatal.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</si>
</sst>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,##0.000"/>
  </numFmts>
  <fonts count="56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b/>
      <sz val="18"/>
      <name val="Soberana Sans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3.5"/>
      <color indexed="9"/>
      <name val="Soberana Sans"/>
      <family val="3"/>
    </font>
    <font>
      <b/>
      <sz val="23"/>
      <color indexed="9"/>
      <name val="Soberana Sans"/>
      <family val="3"/>
    </font>
    <font>
      <b/>
      <sz val="20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3.5"/>
      <color theme="0"/>
      <name val="Soberana Sans"/>
      <family val="3"/>
    </font>
    <font>
      <b/>
      <sz val="23"/>
      <color theme="0"/>
      <name val="Soberana Sans"/>
      <family val="3"/>
    </font>
    <font>
      <b/>
      <sz val="20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12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178" fontId="9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horizontal="center" vertical="top"/>
    </xf>
    <xf numFmtId="167" fontId="12" fillId="0" borderId="11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vertical="top"/>
    </xf>
    <xf numFmtId="0" fontId="12" fillId="0" borderId="13" xfId="0" applyFont="1" applyBorder="1" applyAlignment="1">
      <alignment vertical="top"/>
    </xf>
    <xf numFmtId="49" fontId="12" fillId="0" borderId="10" xfId="0" applyNumberFormat="1" applyFont="1" applyFill="1" applyBorder="1" applyAlignment="1">
      <alignment vertical="top"/>
    </xf>
    <xf numFmtId="177" fontId="11" fillId="0" borderId="14" xfId="0" applyNumberFormat="1" applyFont="1" applyFill="1" applyBorder="1" applyAlignment="1">
      <alignment horizontal="center" vertical="top"/>
    </xf>
    <xf numFmtId="177" fontId="11" fillId="0" borderId="14" xfId="0" applyNumberFormat="1" applyFont="1" applyBorder="1" applyAlignment="1">
      <alignment horizontal="center" vertical="top"/>
    </xf>
    <xf numFmtId="167" fontId="11" fillId="0" borderId="14" xfId="0" applyNumberFormat="1" applyFont="1" applyBorder="1" applyAlignment="1">
      <alignment horizontal="center" vertical="top"/>
    </xf>
    <xf numFmtId="178" fontId="12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167" fontId="11" fillId="0" borderId="14" xfId="0" applyNumberFormat="1" applyFont="1" applyFill="1" applyBorder="1" applyAlignment="1">
      <alignment horizontal="center" vertical="top"/>
    </xf>
    <xf numFmtId="177" fontId="12" fillId="0" borderId="14" xfId="0" applyNumberFormat="1" applyFont="1" applyFill="1" applyBorder="1" applyAlignment="1">
      <alignment horizontal="center" vertical="top"/>
    </xf>
    <xf numFmtId="167" fontId="12" fillId="0" borderId="14" xfId="0" applyNumberFormat="1" applyFont="1" applyFill="1" applyBorder="1" applyAlignment="1">
      <alignment horizontal="center" vertical="top"/>
    </xf>
    <xf numFmtId="177" fontId="12" fillId="0" borderId="15" xfId="0" applyNumberFormat="1" applyFont="1" applyFill="1" applyBorder="1" applyAlignment="1">
      <alignment horizontal="center" vertical="top"/>
    </xf>
    <xf numFmtId="167" fontId="12" fillId="0" borderId="15" xfId="0" applyNumberFormat="1" applyFont="1" applyFill="1" applyBorder="1" applyAlignment="1" quotePrefix="1">
      <alignment horizontal="center" vertical="top"/>
    </xf>
    <xf numFmtId="49" fontId="12" fillId="0" borderId="16" xfId="0" applyNumberFormat="1" applyFont="1" applyFill="1" applyBorder="1" applyAlignment="1">
      <alignment horizontal="left" vertical="top"/>
    </xf>
    <xf numFmtId="49" fontId="13" fillId="0" borderId="16" xfId="0" applyNumberFormat="1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174" fontId="10" fillId="0" borderId="0" xfId="0" applyNumberFormat="1" applyFont="1" applyFill="1" applyBorder="1" applyAlignment="1">
      <alignment vertical="top"/>
    </xf>
    <xf numFmtId="174" fontId="10" fillId="0" borderId="18" xfId="0" applyNumberFormat="1" applyFont="1" applyFill="1" applyBorder="1" applyAlignment="1">
      <alignment vertical="top"/>
    </xf>
    <xf numFmtId="174" fontId="10" fillId="0" borderId="19" xfId="0" applyNumberFormat="1" applyFont="1" applyFill="1" applyBorder="1" applyAlignment="1">
      <alignment vertical="top"/>
    </xf>
    <xf numFmtId="164" fontId="10" fillId="0" borderId="18" xfId="0" applyNumberFormat="1" applyFont="1" applyFill="1" applyBorder="1" applyAlignment="1">
      <alignment vertical="top"/>
    </xf>
    <xf numFmtId="164" fontId="12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vertical="top"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52" fillId="33" borderId="20" xfId="0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164" fontId="52" fillId="33" borderId="0" xfId="0" applyNumberFormat="1" applyFont="1" applyFill="1" applyBorder="1" applyAlignment="1">
      <alignment horizontal="left" vertical="center"/>
    </xf>
    <xf numFmtId="164" fontId="52" fillId="33" borderId="10" xfId="0" applyNumberFormat="1" applyFont="1" applyFill="1" applyBorder="1" applyAlignment="1">
      <alignment horizontal="left" vertical="center"/>
    </xf>
    <xf numFmtId="0" fontId="52" fillId="33" borderId="0" xfId="0" applyNumberFormat="1" applyFont="1" applyFill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/>
    </xf>
    <xf numFmtId="0" fontId="52" fillId="33" borderId="17" xfId="0" applyFont="1" applyFill="1" applyBorder="1" applyAlignment="1">
      <alignment horizontal="left" vertical="top" wrapText="1"/>
    </xf>
    <xf numFmtId="164" fontId="52" fillId="33" borderId="11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wrapText="1"/>
    </xf>
    <xf numFmtId="0" fontId="52" fillId="33" borderId="15" xfId="0" applyFont="1" applyFill="1" applyBorder="1" applyAlignment="1">
      <alignment wrapText="1"/>
    </xf>
    <xf numFmtId="164" fontId="52" fillId="33" borderId="14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52" fillId="33" borderId="24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164" fontId="52" fillId="33" borderId="2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22" xfId="0" applyFont="1" applyBorder="1" applyAlignment="1">
      <alignment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164" fontId="52" fillId="33" borderId="25" xfId="0" applyNumberFormat="1" applyFont="1" applyFill="1" applyBorder="1" applyAlignment="1">
      <alignment horizontal="center" vertical="center" wrapText="1"/>
    </xf>
    <xf numFmtId="164" fontId="52" fillId="33" borderId="12" xfId="0" applyNumberFormat="1" applyFont="1" applyFill="1" applyBorder="1" applyAlignment="1">
      <alignment horizontal="center" vertical="top" wrapText="1"/>
    </xf>
    <xf numFmtId="164" fontId="52" fillId="33" borderId="28" xfId="0" applyNumberFormat="1" applyFont="1" applyFill="1" applyBorder="1" applyAlignment="1">
      <alignment horizontal="center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4" fontId="52" fillId="33" borderId="28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0" fontId="52" fillId="33" borderId="17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10" fillId="0" borderId="14" xfId="0" applyNumberFormat="1" applyFont="1" applyFill="1" applyBorder="1" applyAlignment="1">
      <alignment vertical="top"/>
    </xf>
    <xf numFmtId="176" fontId="10" fillId="0" borderId="10" xfId="0" applyNumberFormat="1" applyFont="1" applyFill="1" applyBorder="1" applyAlignment="1">
      <alignment vertical="top"/>
    </xf>
    <xf numFmtId="176" fontId="10" fillId="0" borderId="29" xfId="0" applyNumberFormat="1" applyFont="1" applyFill="1" applyBorder="1" applyAlignment="1">
      <alignment vertical="top"/>
    </xf>
    <xf numFmtId="176" fontId="10" fillId="0" borderId="18" xfId="0" applyNumberFormat="1" applyFont="1" applyFill="1" applyBorder="1" applyAlignment="1">
      <alignment vertical="top"/>
    </xf>
    <xf numFmtId="176" fontId="10" fillId="0" borderId="30" xfId="0" applyNumberFormat="1" applyFont="1" applyFill="1" applyBorder="1" applyAlignment="1">
      <alignment vertical="top"/>
    </xf>
    <xf numFmtId="176" fontId="10" fillId="0" borderId="31" xfId="0" applyNumberFormat="1" applyFont="1" applyFill="1" applyBorder="1" applyAlignment="1">
      <alignment vertical="top"/>
    </xf>
    <xf numFmtId="176" fontId="10" fillId="0" borderId="15" xfId="0" applyNumberFormat="1" applyFont="1" applyFill="1" applyBorder="1" applyAlignment="1">
      <alignment vertical="top"/>
    </xf>
    <xf numFmtId="176" fontId="10" fillId="0" borderId="32" xfId="0" applyNumberFormat="1" applyFont="1" applyFill="1" applyBorder="1" applyAlignment="1">
      <alignment vertical="top"/>
    </xf>
    <xf numFmtId="176" fontId="10" fillId="0" borderId="33" xfId="0" applyNumberFormat="1" applyFont="1" applyFill="1" applyBorder="1" applyAlignment="1">
      <alignment horizontal="right" vertical="top"/>
    </xf>
    <xf numFmtId="3" fontId="10" fillId="0" borderId="14" xfId="0" applyNumberFormat="1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top"/>
    </xf>
    <xf numFmtId="3" fontId="10" fillId="0" borderId="29" xfId="0" applyNumberFormat="1" applyFont="1" applyFill="1" applyBorder="1" applyAlignment="1">
      <alignment vertical="top"/>
    </xf>
    <xf numFmtId="0" fontId="54" fillId="33" borderId="11" xfId="0" applyNumberFormat="1" applyFont="1" applyFill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center" vertical="center" wrapText="1"/>
    </xf>
    <xf numFmtId="0" fontId="54" fillId="33" borderId="23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54"/>
  <sheetViews>
    <sheetView showGridLines="0" showZeros="0" tabSelected="1" showOutlineSymbols="0" zoomScale="40" zoomScaleNormal="40" zoomScaleSheetLayoutView="40" zoomScalePageLayoutView="0" workbookViewId="0" topLeftCell="A1">
      <selection activeCell="E19" sqref="E19"/>
    </sheetView>
  </sheetViews>
  <sheetFormatPr defaultColWidth="0" defaultRowHeight="23.25"/>
  <cols>
    <col min="1" max="1" width="0.453125" style="0" customWidth="1"/>
    <col min="2" max="2" width="7.0703125" style="0" customWidth="1"/>
    <col min="3" max="3" width="8.23046875" style="0" customWidth="1"/>
    <col min="4" max="5" width="12.6914062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0"/>
    </row>
    <row r="2" spans="1:21" ht="30.75" customHeight="1">
      <c r="A2" s="10"/>
      <c r="B2" s="69" t="s">
        <v>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94"/>
    </row>
    <row r="3" spans="1:21" ht="30.75" customHeight="1">
      <c r="A3" s="10"/>
      <c r="B3" s="70" t="s">
        <v>50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95"/>
    </row>
    <row r="4" spans="1:21" ht="30.75" customHeight="1">
      <c r="A4" s="10"/>
      <c r="B4" s="71" t="s">
        <v>24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44"/>
    </row>
    <row r="5" spans="1:21" ht="30.75" customHeight="1">
      <c r="A5" s="10"/>
      <c r="B5" s="96" t="s">
        <v>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44"/>
    </row>
    <row r="6" spans="1:21" ht="23.25" customHeight="1">
      <c r="A6" s="10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  <c r="U6" s="42"/>
    </row>
    <row r="7" spans="1:21" ht="33.75">
      <c r="A7" s="13"/>
      <c r="B7" s="72" t="s">
        <v>13</v>
      </c>
      <c r="C7" s="73"/>
      <c r="D7" s="73"/>
      <c r="E7" s="73"/>
      <c r="F7" s="52"/>
      <c r="G7" s="76" t="s">
        <v>12</v>
      </c>
      <c r="H7" s="53"/>
      <c r="I7" s="72" t="s">
        <v>1</v>
      </c>
      <c r="J7" s="79"/>
      <c r="K7" s="79"/>
      <c r="L7" s="79"/>
      <c r="M7" s="80"/>
      <c r="N7" s="72" t="s">
        <v>2</v>
      </c>
      <c r="O7" s="79"/>
      <c r="P7" s="79"/>
      <c r="Q7" s="80"/>
      <c r="R7" s="84" t="s">
        <v>3</v>
      </c>
      <c r="S7" s="79"/>
      <c r="T7" s="80"/>
      <c r="U7" s="10"/>
    </row>
    <row r="8" spans="1:21" ht="33.75">
      <c r="A8" s="13"/>
      <c r="B8" s="74"/>
      <c r="C8" s="75"/>
      <c r="D8" s="75"/>
      <c r="E8" s="75"/>
      <c r="F8" s="54"/>
      <c r="G8" s="77"/>
      <c r="H8" s="55"/>
      <c r="I8" s="81"/>
      <c r="J8" s="82"/>
      <c r="K8" s="82"/>
      <c r="L8" s="82"/>
      <c r="M8" s="83"/>
      <c r="N8" s="81"/>
      <c r="O8" s="82"/>
      <c r="P8" s="82"/>
      <c r="Q8" s="83"/>
      <c r="R8" s="82"/>
      <c r="S8" s="82"/>
      <c r="T8" s="83"/>
      <c r="U8" s="10"/>
    </row>
    <row r="9" spans="1:21" ht="31.5" customHeight="1">
      <c r="A9" s="14"/>
      <c r="B9" s="66" t="s">
        <v>14</v>
      </c>
      <c r="C9" s="109" t="s">
        <v>15</v>
      </c>
      <c r="D9" s="109" t="s">
        <v>16</v>
      </c>
      <c r="E9" s="109" t="s">
        <v>17</v>
      </c>
      <c r="F9" s="56"/>
      <c r="G9" s="77"/>
      <c r="H9" s="57"/>
      <c r="I9" s="62" t="s">
        <v>10</v>
      </c>
      <c r="J9" s="62" t="s">
        <v>18</v>
      </c>
      <c r="K9" s="62" t="s">
        <v>11</v>
      </c>
      <c r="L9" s="62" t="s">
        <v>19</v>
      </c>
      <c r="M9" s="62" t="s">
        <v>4</v>
      </c>
      <c r="N9" s="62" t="s">
        <v>20</v>
      </c>
      <c r="O9" s="62" t="s">
        <v>11</v>
      </c>
      <c r="P9" s="91" t="s">
        <v>21</v>
      </c>
      <c r="Q9" s="62" t="s">
        <v>4</v>
      </c>
      <c r="R9" s="62" t="s">
        <v>6</v>
      </c>
      <c r="S9" s="85" t="s">
        <v>22</v>
      </c>
      <c r="T9" s="86"/>
      <c r="U9" s="10"/>
    </row>
    <row r="10" spans="1:21" ht="38.25" customHeight="1">
      <c r="A10" s="14"/>
      <c r="B10" s="67"/>
      <c r="C10" s="110"/>
      <c r="D10" s="110"/>
      <c r="E10" s="110"/>
      <c r="F10" s="56"/>
      <c r="G10" s="77"/>
      <c r="H10" s="57"/>
      <c r="I10" s="63"/>
      <c r="J10" s="63"/>
      <c r="K10" s="63"/>
      <c r="L10" s="63"/>
      <c r="M10" s="65"/>
      <c r="N10" s="63"/>
      <c r="O10" s="63"/>
      <c r="P10" s="92"/>
      <c r="Q10" s="65"/>
      <c r="R10" s="65"/>
      <c r="S10" s="87" t="s">
        <v>23</v>
      </c>
      <c r="T10" s="88"/>
      <c r="U10" s="10"/>
    </row>
    <row r="11" spans="1:21" ht="23.25" customHeight="1">
      <c r="A11" s="14"/>
      <c r="B11" s="67"/>
      <c r="C11" s="110"/>
      <c r="D11" s="110"/>
      <c r="E11" s="110"/>
      <c r="F11" s="58"/>
      <c r="G11" s="77"/>
      <c r="H11" s="59"/>
      <c r="I11" s="63"/>
      <c r="J11" s="63"/>
      <c r="K11" s="63"/>
      <c r="L11" s="63"/>
      <c r="M11" s="63"/>
      <c r="N11" s="63"/>
      <c r="O11" s="63"/>
      <c r="P11" s="92"/>
      <c r="Q11" s="63"/>
      <c r="R11" s="63"/>
      <c r="S11" s="89" t="s">
        <v>7</v>
      </c>
      <c r="T11" s="89" t="s">
        <v>5</v>
      </c>
      <c r="U11" s="10"/>
    </row>
    <row r="12" spans="1:21" ht="23.25" customHeight="1">
      <c r="A12" s="10"/>
      <c r="B12" s="68"/>
      <c r="C12" s="111"/>
      <c r="D12" s="111"/>
      <c r="E12" s="111"/>
      <c r="F12" s="60"/>
      <c r="G12" s="78"/>
      <c r="H12" s="61"/>
      <c r="I12" s="64"/>
      <c r="J12" s="64"/>
      <c r="K12" s="64"/>
      <c r="L12" s="64"/>
      <c r="M12" s="64"/>
      <c r="N12" s="64"/>
      <c r="O12" s="64"/>
      <c r="P12" s="93"/>
      <c r="Q12" s="64"/>
      <c r="R12" s="64"/>
      <c r="S12" s="90"/>
      <c r="T12" s="90"/>
      <c r="U12" s="10"/>
    </row>
    <row r="13" spans="1:21" ht="27.75" customHeight="1">
      <c r="A13" s="10"/>
      <c r="B13" s="20">
        <v>1</v>
      </c>
      <c r="C13" s="20"/>
      <c r="D13" s="20"/>
      <c r="E13" s="21"/>
      <c r="F13" s="22"/>
      <c r="G13" s="23" t="s">
        <v>25</v>
      </c>
      <c r="H13" s="24"/>
      <c r="I13" s="38"/>
      <c r="J13" s="39"/>
      <c r="K13" s="38"/>
      <c r="L13" s="40"/>
      <c r="M13" s="39"/>
      <c r="N13" s="40"/>
      <c r="O13" s="39"/>
      <c r="P13" s="39"/>
      <c r="Q13" s="40"/>
      <c r="R13" s="40"/>
      <c r="S13" s="41"/>
      <c r="T13" s="41"/>
      <c r="U13" s="10"/>
    </row>
    <row r="14" spans="1:21" s="15" customFormat="1" ht="27.75" customHeight="1">
      <c r="A14" s="10"/>
      <c r="B14" s="31">
        <v>1</v>
      </c>
      <c r="C14" s="26"/>
      <c r="D14" s="26"/>
      <c r="E14" s="27"/>
      <c r="F14" s="28"/>
      <c r="G14" s="45" t="s">
        <v>26</v>
      </c>
      <c r="H14" s="29"/>
      <c r="I14" s="106">
        <f aca="true" t="shared" si="0" ref="I14:J17">+I22+I54</f>
        <v>136222697</v>
      </c>
      <c r="J14" s="106">
        <f t="shared" si="0"/>
        <v>85102766</v>
      </c>
      <c r="K14" s="106">
        <f aca="true" t="shared" si="1" ref="K14:L17">+K22+K54</f>
        <v>0</v>
      </c>
      <c r="L14" s="106">
        <f t="shared" si="1"/>
        <v>345576</v>
      </c>
      <c r="M14" s="107">
        <f>+I14+J14+K14+L14</f>
        <v>221671039</v>
      </c>
      <c r="N14" s="106">
        <f>+N22+N54</f>
        <v>1657200</v>
      </c>
      <c r="O14" s="106"/>
      <c r="P14" s="106">
        <f>+P22+P54</f>
        <v>19000000</v>
      </c>
      <c r="Q14" s="108">
        <f>+N14+O14+P14</f>
        <v>20657200</v>
      </c>
      <c r="R14" s="108">
        <f>+Q14+M14</f>
        <v>242328239</v>
      </c>
      <c r="S14" s="99">
        <f>+M14/R14*100</f>
        <v>91.47552918915075</v>
      </c>
      <c r="T14" s="97">
        <f>+Q14/R14*100</f>
        <v>8.524470810849246</v>
      </c>
      <c r="U14" s="16"/>
    </row>
    <row r="15" spans="1:21" s="15" customFormat="1" ht="27.75" customHeight="1">
      <c r="A15" s="10"/>
      <c r="B15" s="31">
        <v>1</v>
      </c>
      <c r="C15" s="25"/>
      <c r="D15" s="25"/>
      <c r="E15" s="30"/>
      <c r="F15" s="28"/>
      <c r="G15" s="46" t="s">
        <v>27</v>
      </c>
      <c r="H15" s="29"/>
      <c r="I15" s="106">
        <f t="shared" si="0"/>
        <v>136229570</v>
      </c>
      <c r="J15" s="106">
        <f t="shared" si="0"/>
        <v>82502766</v>
      </c>
      <c r="K15" s="106">
        <f t="shared" si="1"/>
        <v>7400000</v>
      </c>
      <c r="L15" s="106">
        <f t="shared" si="1"/>
        <v>345576</v>
      </c>
      <c r="M15" s="107">
        <f>+I15+J15+K15+L15</f>
        <v>226477912</v>
      </c>
      <c r="N15" s="106">
        <f>+N23+N55</f>
        <v>1657200</v>
      </c>
      <c r="O15" s="106"/>
      <c r="P15" s="106">
        <f>+P23+P55</f>
        <v>19000000</v>
      </c>
      <c r="Q15" s="108">
        <f>+N15+O15+P15</f>
        <v>20657200</v>
      </c>
      <c r="R15" s="108">
        <f>+Q15+M15</f>
        <v>247135112</v>
      </c>
      <c r="S15" s="99">
        <f>+M15/R15*100</f>
        <v>91.64133342574162</v>
      </c>
      <c r="T15" s="97">
        <f>+Q15/R15*100</f>
        <v>8.358666574258375</v>
      </c>
      <c r="U15" s="16"/>
    </row>
    <row r="16" spans="1:21" s="15" customFormat="1" ht="27.75" customHeight="1">
      <c r="A16" s="10"/>
      <c r="B16" s="31">
        <v>1</v>
      </c>
      <c r="C16" s="25"/>
      <c r="D16" s="25"/>
      <c r="E16" s="30"/>
      <c r="F16" s="28"/>
      <c r="G16" s="46" t="s">
        <v>28</v>
      </c>
      <c r="H16" s="29"/>
      <c r="I16" s="106">
        <f t="shared" si="0"/>
        <v>135556063.54999998</v>
      </c>
      <c r="J16" s="106">
        <f t="shared" si="0"/>
        <v>56583263.45000002</v>
      </c>
      <c r="K16" s="106">
        <f t="shared" si="1"/>
        <v>7400000</v>
      </c>
      <c r="L16" s="106">
        <f t="shared" si="1"/>
        <v>289068</v>
      </c>
      <c r="M16" s="107">
        <f>+I16+J16+K16+L16</f>
        <v>199828395</v>
      </c>
      <c r="N16" s="106">
        <f>+N24+N56</f>
        <v>967733</v>
      </c>
      <c r="O16" s="106"/>
      <c r="P16" s="106">
        <f>+P24+P56</f>
        <v>179194319.71</v>
      </c>
      <c r="Q16" s="108">
        <f>+N16+O16+P16</f>
        <v>180162052.71</v>
      </c>
      <c r="R16" s="108">
        <f>+Q16+M16</f>
        <v>379990447.71000004</v>
      </c>
      <c r="S16" s="99">
        <f>+M16/R16*100</f>
        <v>52.5877416667338</v>
      </c>
      <c r="T16" s="97">
        <f>+Q16/R16*100</f>
        <v>47.412258333266195</v>
      </c>
      <c r="U16" s="16"/>
    </row>
    <row r="17" spans="1:21" s="15" customFormat="1" ht="27.75" customHeight="1">
      <c r="A17" s="10"/>
      <c r="B17" s="31">
        <v>1</v>
      </c>
      <c r="C17" s="25"/>
      <c r="D17" s="25"/>
      <c r="E17" s="30"/>
      <c r="F17" s="28"/>
      <c r="G17" s="46" t="s">
        <v>29</v>
      </c>
      <c r="H17" s="29"/>
      <c r="I17" s="106">
        <f t="shared" si="0"/>
        <v>135468847.69</v>
      </c>
      <c r="J17" s="106">
        <f t="shared" si="0"/>
        <v>56583263.45000002</v>
      </c>
      <c r="K17" s="106">
        <f t="shared" si="1"/>
        <v>7400000</v>
      </c>
      <c r="L17" s="106">
        <f t="shared" si="1"/>
        <v>289068</v>
      </c>
      <c r="M17" s="107">
        <f>+I17+J17+K17+L17</f>
        <v>199741179.14000002</v>
      </c>
      <c r="N17" s="106">
        <f>+N25+N57</f>
        <v>967733</v>
      </c>
      <c r="O17" s="106"/>
      <c r="P17" s="106">
        <f>+P25+P57</f>
        <v>179194319.71</v>
      </c>
      <c r="Q17" s="108">
        <f>+N17+O17+P17</f>
        <v>180162052.71</v>
      </c>
      <c r="R17" s="108">
        <f>+Q17+M17</f>
        <v>379903231.85</v>
      </c>
      <c r="S17" s="99">
        <f>+M17/R17*100</f>
        <v>52.57685705049893</v>
      </c>
      <c r="T17" s="97">
        <f>+Q17/R17*100</f>
        <v>47.42314294950107</v>
      </c>
      <c r="U17" s="16"/>
    </row>
    <row r="18" spans="1:21" s="15" customFormat="1" ht="27.75" customHeight="1">
      <c r="A18" s="10"/>
      <c r="B18" s="31">
        <v>1</v>
      </c>
      <c r="C18" s="25"/>
      <c r="D18" s="25"/>
      <c r="E18" s="30"/>
      <c r="F18" s="28"/>
      <c r="G18" s="46" t="s">
        <v>30</v>
      </c>
      <c r="H18" s="29"/>
      <c r="I18" s="97">
        <f aca="true" t="shared" si="2" ref="I18:N18">_xlfn.IFERROR(I17/I14,0)*100</f>
        <v>99.44660520852851</v>
      </c>
      <c r="J18" s="97">
        <f t="shared" si="2"/>
        <v>66.4881602673173</v>
      </c>
      <c r="K18" s="97">
        <f t="shared" si="2"/>
        <v>0</v>
      </c>
      <c r="L18" s="97">
        <f t="shared" si="2"/>
        <v>83.64817001180637</v>
      </c>
      <c r="M18" s="97">
        <f t="shared" si="2"/>
        <v>90.10702527541274</v>
      </c>
      <c r="N18" s="97">
        <f t="shared" si="2"/>
        <v>58.39566739077963</v>
      </c>
      <c r="O18" s="98"/>
      <c r="P18" s="97">
        <f>_xlfn.IFERROR(P17/P14,0)*100</f>
        <v>943.1279984736843</v>
      </c>
      <c r="Q18" s="97">
        <f>_xlfn.IFERROR(Q17/Q14,0)*100</f>
        <v>872.1513695466957</v>
      </c>
      <c r="R18" s="97">
        <f>_xlfn.IFERROR(R17/R14,0)*100</f>
        <v>156.77216713071564</v>
      </c>
      <c r="S18" s="100"/>
      <c r="T18" s="100"/>
      <c r="U18" s="16"/>
    </row>
    <row r="19" spans="1:21" s="15" customFormat="1" ht="27.75" customHeight="1">
      <c r="A19" s="10"/>
      <c r="B19" s="31">
        <v>1</v>
      </c>
      <c r="C19" s="25"/>
      <c r="D19" s="25"/>
      <c r="E19" s="30"/>
      <c r="F19" s="28"/>
      <c r="G19" s="46" t="s">
        <v>31</v>
      </c>
      <c r="H19" s="29"/>
      <c r="I19" s="97">
        <f aca="true" t="shared" si="3" ref="I19:N19">_xlfn.IFERROR(I17/I15,0)*100</f>
        <v>99.44158796801604</v>
      </c>
      <c r="J19" s="97">
        <f t="shared" si="3"/>
        <v>68.58347446193504</v>
      </c>
      <c r="K19" s="97">
        <f t="shared" si="3"/>
        <v>100</v>
      </c>
      <c r="L19" s="97">
        <f t="shared" si="3"/>
        <v>83.64817001180637</v>
      </c>
      <c r="M19" s="97">
        <f t="shared" si="3"/>
        <v>88.194551678841</v>
      </c>
      <c r="N19" s="97">
        <f t="shared" si="3"/>
        <v>58.39566739077963</v>
      </c>
      <c r="O19" s="98"/>
      <c r="P19" s="97">
        <f>_xlfn.IFERROR(P17/P15,0)*100</f>
        <v>943.1279984736843</v>
      </c>
      <c r="Q19" s="97">
        <f>_xlfn.IFERROR(Q17/Q15,0)*100</f>
        <v>872.1513695466957</v>
      </c>
      <c r="R19" s="97">
        <f>_xlfn.IFERROR(R17/R15,0)*100</f>
        <v>153.72288817058097</v>
      </c>
      <c r="S19" s="100"/>
      <c r="T19" s="100"/>
      <c r="U19" s="16"/>
    </row>
    <row r="20" spans="1:21" s="15" customFormat="1" ht="27.75" customHeight="1">
      <c r="A20" s="10"/>
      <c r="B20" s="25"/>
      <c r="C20" s="25"/>
      <c r="D20" s="25"/>
      <c r="E20" s="30"/>
      <c r="F20" s="28"/>
      <c r="G20" s="46"/>
      <c r="H20" s="29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100"/>
      <c r="T20" s="100"/>
      <c r="U20" s="16"/>
    </row>
    <row r="21" spans="1:21" s="15" customFormat="1" ht="27.75" customHeight="1">
      <c r="A21" s="10"/>
      <c r="B21" s="31">
        <v>1</v>
      </c>
      <c r="C21" s="31">
        <v>2</v>
      </c>
      <c r="D21" s="25"/>
      <c r="E21" s="30"/>
      <c r="F21" s="28"/>
      <c r="G21" s="46" t="s">
        <v>32</v>
      </c>
      <c r="H21" s="29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00"/>
      <c r="T21" s="100"/>
      <c r="U21" s="16"/>
    </row>
    <row r="22" spans="1:21" s="15" customFormat="1" ht="27.75" customHeight="1">
      <c r="A22" s="10"/>
      <c r="B22" s="31">
        <v>1</v>
      </c>
      <c r="C22" s="31">
        <v>2</v>
      </c>
      <c r="D22" s="25"/>
      <c r="E22" s="30"/>
      <c r="F22" s="28"/>
      <c r="G22" s="46" t="s">
        <v>33</v>
      </c>
      <c r="H22" s="29"/>
      <c r="I22" s="106">
        <f>+I30</f>
        <v>104772507</v>
      </c>
      <c r="J22" s="106">
        <f>+J30</f>
        <v>73439442</v>
      </c>
      <c r="K22" s="106">
        <f>+K30</f>
        <v>0</v>
      </c>
      <c r="L22" s="106">
        <f>+L30</f>
        <v>204204</v>
      </c>
      <c r="M22" s="107">
        <f>+I22+J22+K22+L22</f>
        <v>178416153</v>
      </c>
      <c r="N22" s="106">
        <f>+N30</f>
        <v>1657200</v>
      </c>
      <c r="O22" s="106"/>
      <c r="P22" s="106">
        <f>+P30</f>
        <v>0</v>
      </c>
      <c r="Q22" s="108">
        <f>+N22+O22+P22</f>
        <v>1657200</v>
      </c>
      <c r="R22" s="108">
        <f>+Q22+M22</f>
        <v>180073353</v>
      </c>
      <c r="S22" s="99">
        <f>+M22/R22*100</f>
        <v>99.07970836751177</v>
      </c>
      <c r="T22" s="97">
        <f>+Q22/R22*100</f>
        <v>0.9202916324882339</v>
      </c>
      <c r="U22" s="16"/>
    </row>
    <row r="23" spans="1:21" s="15" customFormat="1" ht="27.75" customHeight="1">
      <c r="A23" s="10"/>
      <c r="B23" s="31">
        <v>1</v>
      </c>
      <c r="C23" s="31">
        <v>2</v>
      </c>
      <c r="D23" s="25"/>
      <c r="E23" s="30"/>
      <c r="F23" s="28"/>
      <c r="G23" s="46" t="s">
        <v>34</v>
      </c>
      <c r="H23" s="29"/>
      <c r="I23" s="106">
        <f aca="true" t="shared" si="4" ref="I23:J25">+I31</f>
        <v>104527313</v>
      </c>
      <c r="J23" s="106">
        <f t="shared" si="4"/>
        <v>71731912</v>
      </c>
      <c r="K23" s="106">
        <f aca="true" t="shared" si="5" ref="K23:L25">+K31</f>
        <v>6672726</v>
      </c>
      <c r="L23" s="106">
        <f t="shared" si="5"/>
        <v>204204</v>
      </c>
      <c r="M23" s="107">
        <f>+I23+J23+K23+L23</f>
        <v>183136155</v>
      </c>
      <c r="N23" s="106">
        <f>+N31</f>
        <v>1657200</v>
      </c>
      <c r="O23" s="106"/>
      <c r="P23" s="106">
        <f>+P31</f>
        <v>0</v>
      </c>
      <c r="Q23" s="108">
        <f>+N23+O23+P23</f>
        <v>1657200</v>
      </c>
      <c r="R23" s="108">
        <f>+Q23+M23</f>
        <v>184793355</v>
      </c>
      <c r="S23" s="99">
        <f>+M23/R23*100</f>
        <v>99.10321450682034</v>
      </c>
      <c r="T23" s="97">
        <f>+Q23/R23*100</f>
        <v>0.8967854931796655</v>
      </c>
      <c r="U23" s="16"/>
    </row>
    <row r="24" spans="1:21" s="15" customFormat="1" ht="27.75" customHeight="1">
      <c r="A24" s="10"/>
      <c r="B24" s="31">
        <v>1</v>
      </c>
      <c r="C24" s="31">
        <v>2</v>
      </c>
      <c r="D24" s="25"/>
      <c r="E24" s="30"/>
      <c r="F24" s="28"/>
      <c r="G24" s="46" t="s">
        <v>35</v>
      </c>
      <c r="H24" s="29"/>
      <c r="I24" s="106">
        <f t="shared" si="4"/>
        <v>103636850.80999999</v>
      </c>
      <c r="J24" s="106">
        <f t="shared" si="4"/>
        <v>48663469.780000016</v>
      </c>
      <c r="K24" s="106">
        <f t="shared" si="5"/>
        <v>6672726</v>
      </c>
      <c r="L24" s="106">
        <f t="shared" si="5"/>
        <v>189166</v>
      </c>
      <c r="M24" s="107">
        <f>+I24+J24+K24+L24</f>
        <v>159162212.59</v>
      </c>
      <c r="N24" s="106">
        <f>+N32</f>
        <v>967733</v>
      </c>
      <c r="O24" s="106"/>
      <c r="P24" s="106">
        <f>+P32</f>
        <v>0</v>
      </c>
      <c r="Q24" s="108">
        <f>+N24+O24+P24</f>
        <v>967733</v>
      </c>
      <c r="R24" s="108">
        <f>+Q24+M24</f>
        <v>160129945.59</v>
      </c>
      <c r="S24" s="99">
        <f>+M24/R24*100</f>
        <v>99.39565769760654</v>
      </c>
      <c r="T24" s="97">
        <f>+Q24/R24*100</f>
        <v>0.6043423023934594</v>
      </c>
      <c r="U24" s="16"/>
    </row>
    <row r="25" spans="1:21" s="15" customFormat="1" ht="27.75" customHeight="1">
      <c r="A25" s="10"/>
      <c r="B25" s="31">
        <v>1</v>
      </c>
      <c r="C25" s="31">
        <v>2</v>
      </c>
      <c r="D25" s="25"/>
      <c r="E25" s="30"/>
      <c r="F25" s="28"/>
      <c r="G25" s="46" t="s">
        <v>36</v>
      </c>
      <c r="H25" s="29"/>
      <c r="I25" s="106">
        <f t="shared" si="4"/>
        <v>103571228.06</v>
      </c>
      <c r="J25" s="106">
        <f t="shared" si="4"/>
        <v>48663469.780000016</v>
      </c>
      <c r="K25" s="106">
        <f t="shared" si="5"/>
        <v>6672726</v>
      </c>
      <c r="L25" s="106">
        <f t="shared" si="5"/>
        <v>189166</v>
      </c>
      <c r="M25" s="107">
        <f>+I25+J25+K25+L25</f>
        <v>159096589.84000003</v>
      </c>
      <c r="N25" s="106">
        <f>+N33</f>
        <v>967733</v>
      </c>
      <c r="O25" s="106"/>
      <c r="P25" s="106">
        <f>+P33</f>
        <v>0</v>
      </c>
      <c r="Q25" s="108">
        <f>+N25+O25+P25</f>
        <v>967733</v>
      </c>
      <c r="R25" s="108">
        <f>+Q25+M25</f>
        <v>160064322.84000003</v>
      </c>
      <c r="S25" s="99">
        <f>+M25/R25*100</f>
        <v>99.39540993093924</v>
      </c>
      <c r="T25" s="97">
        <f>+Q25/R25*100</f>
        <v>0.6045900690607637</v>
      </c>
      <c r="U25" s="16"/>
    </row>
    <row r="26" spans="1:21" s="15" customFormat="1" ht="27.75" customHeight="1">
      <c r="A26" s="10"/>
      <c r="B26" s="31">
        <v>1</v>
      </c>
      <c r="C26" s="31">
        <v>2</v>
      </c>
      <c r="D26" s="25"/>
      <c r="E26" s="30"/>
      <c r="F26" s="28"/>
      <c r="G26" s="46" t="s">
        <v>30</v>
      </c>
      <c r="H26" s="29"/>
      <c r="I26" s="97">
        <f aca="true" t="shared" si="6" ref="I26:N26">_xlfn.IFERROR(I25/I22,0)*100</f>
        <v>98.85344068363278</v>
      </c>
      <c r="J26" s="97">
        <f t="shared" si="6"/>
        <v>66.26339805250701</v>
      </c>
      <c r="K26" s="97">
        <f t="shared" si="6"/>
        <v>0</v>
      </c>
      <c r="L26" s="97">
        <f t="shared" si="6"/>
        <v>92.63579557697204</v>
      </c>
      <c r="M26" s="97">
        <f t="shared" si="6"/>
        <v>89.17162889393767</v>
      </c>
      <c r="N26" s="97">
        <f t="shared" si="6"/>
        <v>58.39566739077963</v>
      </c>
      <c r="O26" s="98"/>
      <c r="P26" s="97">
        <f>_xlfn.IFERROR(P25/P22,0)*100</f>
        <v>0</v>
      </c>
      <c r="Q26" s="97">
        <f>_xlfn.IFERROR(Q25/Q22,0)*100</f>
        <v>58.39566739077963</v>
      </c>
      <c r="R26" s="97">
        <f>_xlfn.IFERROR(R25/R22,0)*100</f>
        <v>88.8884002954063</v>
      </c>
      <c r="S26" s="100"/>
      <c r="T26" s="100"/>
      <c r="U26" s="16"/>
    </row>
    <row r="27" spans="1:21" s="15" customFormat="1" ht="27.75" customHeight="1">
      <c r="A27" s="10"/>
      <c r="B27" s="31">
        <v>1</v>
      </c>
      <c r="C27" s="31">
        <v>2</v>
      </c>
      <c r="D27" s="25"/>
      <c r="E27" s="30"/>
      <c r="F27" s="28"/>
      <c r="G27" s="46" t="s">
        <v>31</v>
      </c>
      <c r="H27" s="29"/>
      <c r="I27" s="97">
        <f aca="true" t="shared" si="7" ref="I27:N27">_xlfn.IFERROR(I25/I23,0)*100</f>
        <v>99.08532524891365</v>
      </c>
      <c r="J27" s="97">
        <f t="shared" si="7"/>
        <v>67.84075374987916</v>
      </c>
      <c r="K27" s="97">
        <f t="shared" si="7"/>
        <v>100</v>
      </c>
      <c r="L27" s="97">
        <f t="shared" si="7"/>
        <v>92.63579557697204</v>
      </c>
      <c r="M27" s="97">
        <f t="shared" si="7"/>
        <v>86.87339200716539</v>
      </c>
      <c r="N27" s="97">
        <f t="shared" si="7"/>
        <v>58.39566739077963</v>
      </c>
      <c r="O27" s="98"/>
      <c r="P27" s="97">
        <f>_xlfn.IFERROR(P25/P23,0)*100</f>
        <v>0</v>
      </c>
      <c r="Q27" s="97">
        <f>_xlfn.IFERROR(Q25/Q23,0)*100</f>
        <v>58.39566739077963</v>
      </c>
      <c r="R27" s="97">
        <f>_xlfn.IFERROR(R25/R23,0)*100</f>
        <v>86.61800790401799</v>
      </c>
      <c r="S27" s="100"/>
      <c r="T27" s="100"/>
      <c r="U27" s="16"/>
    </row>
    <row r="28" spans="1:21" s="15" customFormat="1" ht="27.75" customHeight="1">
      <c r="A28" s="10"/>
      <c r="B28" s="25"/>
      <c r="C28" s="25"/>
      <c r="D28" s="25"/>
      <c r="E28" s="30"/>
      <c r="F28" s="28"/>
      <c r="G28" s="46"/>
      <c r="H28" s="29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100"/>
      <c r="T28" s="100"/>
      <c r="U28" s="16"/>
    </row>
    <row r="29" spans="1:21" s="15" customFormat="1" ht="27.75" customHeight="1">
      <c r="A29" s="10"/>
      <c r="B29" s="31">
        <v>1</v>
      </c>
      <c r="C29" s="31">
        <v>2</v>
      </c>
      <c r="D29" s="31" t="s">
        <v>38</v>
      </c>
      <c r="E29" s="30"/>
      <c r="F29" s="28"/>
      <c r="G29" s="47" t="s">
        <v>37</v>
      </c>
      <c r="H29" s="29"/>
      <c r="I29" s="97"/>
      <c r="J29" s="97"/>
      <c r="K29" s="97"/>
      <c r="L29" s="97"/>
      <c r="M29" s="98"/>
      <c r="N29" s="97"/>
      <c r="O29" s="97"/>
      <c r="P29" s="97"/>
      <c r="Q29" s="97"/>
      <c r="R29" s="97"/>
      <c r="S29" s="100"/>
      <c r="T29" s="100"/>
      <c r="U29" s="16"/>
    </row>
    <row r="30" spans="1:21" s="15" customFormat="1" ht="27.75" customHeight="1">
      <c r="A30" s="10"/>
      <c r="B30" s="31">
        <v>1</v>
      </c>
      <c r="C30" s="31">
        <v>2</v>
      </c>
      <c r="D30" s="31" t="s">
        <v>38</v>
      </c>
      <c r="E30" s="30"/>
      <c r="F30" s="28"/>
      <c r="G30" s="46" t="s">
        <v>33</v>
      </c>
      <c r="H30" s="29"/>
      <c r="I30" s="106">
        <f>+I38+I46</f>
        <v>104772507</v>
      </c>
      <c r="J30" s="106">
        <f>+J38+J46</f>
        <v>73439442</v>
      </c>
      <c r="K30" s="106">
        <f>+K38+K46</f>
        <v>0</v>
      </c>
      <c r="L30" s="106">
        <f>+L38+L46</f>
        <v>204204</v>
      </c>
      <c r="M30" s="107">
        <f>+I30+J30+K30+L30</f>
        <v>178416153</v>
      </c>
      <c r="N30" s="106">
        <f>+N38+N46</f>
        <v>1657200</v>
      </c>
      <c r="O30" s="106"/>
      <c r="P30" s="106">
        <f>+P38+P46</f>
        <v>0</v>
      </c>
      <c r="Q30" s="108">
        <f>+N30+O30+P30</f>
        <v>1657200</v>
      </c>
      <c r="R30" s="108">
        <f>+Q30+M30</f>
        <v>180073353</v>
      </c>
      <c r="S30" s="99">
        <f>+M30/R30*100</f>
        <v>99.07970836751177</v>
      </c>
      <c r="T30" s="97">
        <f>+Q30/R30*100</f>
        <v>0.9202916324882339</v>
      </c>
      <c r="U30" s="16"/>
    </row>
    <row r="31" spans="1:21" s="15" customFormat="1" ht="27.75" customHeight="1">
      <c r="A31" s="10"/>
      <c r="B31" s="31">
        <v>1</v>
      </c>
      <c r="C31" s="31">
        <v>2</v>
      </c>
      <c r="D31" s="31" t="s">
        <v>38</v>
      </c>
      <c r="E31" s="30"/>
      <c r="F31" s="28"/>
      <c r="G31" s="46" t="s">
        <v>34</v>
      </c>
      <c r="H31" s="29"/>
      <c r="I31" s="106">
        <f>+I39+I47</f>
        <v>104527313</v>
      </c>
      <c r="J31" s="106">
        <f aca="true" t="shared" si="8" ref="J31:L33">+J39+J47</f>
        <v>71731912</v>
      </c>
      <c r="K31" s="106">
        <f t="shared" si="8"/>
        <v>6672726</v>
      </c>
      <c r="L31" s="106">
        <f t="shared" si="8"/>
        <v>204204</v>
      </c>
      <c r="M31" s="107">
        <f>+I31+J31+K31+L31</f>
        <v>183136155</v>
      </c>
      <c r="N31" s="106">
        <f>+N39+N47</f>
        <v>1657200</v>
      </c>
      <c r="O31" s="106"/>
      <c r="P31" s="106">
        <f>+P39+P47</f>
        <v>0</v>
      </c>
      <c r="Q31" s="108">
        <f>+N31+O31+P31</f>
        <v>1657200</v>
      </c>
      <c r="R31" s="108">
        <f>+Q31+M31</f>
        <v>184793355</v>
      </c>
      <c r="S31" s="99">
        <f>+M31/R31*100</f>
        <v>99.10321450682034</v>
      </c>
      <c r="T31" s="97">
        <f>+Q31/R31*100</f>
        <v>0.8967854931796655</v>
      </c>
      <c r="U31" s="16"/>
    </row>
    <row r="32" spans="1:21" s="15" customFormat="1" ht="27.75" customHeight="1">
      <c r="A32" s="10"/>
      <c r="B32" s="31">
        <v>1</v>
      </c>
      <c r="C32" s="31">
        <v>2</v>
      </c>
      <c r="D32" s="31" t="s">
        <v>38</v>
      </c>
      <c r="E32" s="30"/>
      <c r="F32" s="28"/>
      <c r="G32" s="46" t="s">
        <v>35</v>
      </c>
      <c r="H32" s="29"/>
      <c r="I32" s="106">
        <f>+I40+I48</f>
        <v>103636850.80999999</v>
      </c>
      <c r="J32" s="106">
        <f t="shared" si="8"/>
        <v>48663469.780000016</v>
      </c>
      <c r="K32" s="106">
        <f t="shared" si="8"/>
        <v>6672726</v>
      </c>
      <c r="L32" s="106">
        <f t="shared" si="8"/>
        <v>189166</v>
      </c>
      <c r="M32" s="107">
        <f>+I32+J32+K32+L32</f>
        <v>159162212.59</v>
      </c>
      <c r="N32" s="106">
        <f>+N40+N48</f>
        <v>967733</v>
      </c>
      <c r="O32" s="106"/>
      <c r="P32" s="106">
        <f>+P40+P48</f>
        <v>0</v>
      </c>
      <c r="Q32" s="108">
        <f>+N32+O32+P32</f>
        <v>967733</v>
      </c>
      <c r="R32" s="108">
        <f>+Q32+M32</f>
        <v>160129945.59</v>
      </c>
      <c r="S32" s="99">
        <f>+M32/R32*100</f>
        <v>99.39565769760654</v>
      </c>
      <c r="T32" s="97">
        <f>+Q32/R32*100</f>
        <v>0.6043423023934594</v>
      </c>
      <c r="U32" s="16"/>
    </row>
    <row r="33" spans="1:21" s="15" customFormat="1" ht="27.75" customHeight="1">
      <c r="A33" s="10"/>
      <c r="B33" s="31">
        <v>1</v>
      </c>
      <c r="C33" s="31">
        <v>2</v>
      </c>
      <c r="D33" s="31" t="s">
        <v>38</v>
      </c>
      <c r="E33" s="30"/>
      <c r="F33" s="28"/>
      <c r="G33" s="46" t="s">
        <v>36</v>
      </c>
      <c r="H33" s="29"/>
      <c r="I33" s="106">
        <f>+I41+I49</f>
        <v>103571228.06</v>
      </c>
      <c r="J33" s="106">
        <f t="shared" si="8"/>
        <v>48663469.780000016</v>
      </c>
      <c r="K33" s="106">
        <f t="shared" si="8"/>
        <v>6672726</v>
      </c>
      <c r="L33" s="106">
        <f t="shared" si="8"/>
        <v>189166</v>
      </c>
      <c r="M33" s="107">
        <f>+I33+J33+K33+L33</f>
        <v>159096589.84000003</v>
      </c>
      <c r="N33" s="106">
        <f>+N41+N49</f>
        <v>967733</v>
      </c>
      <c r="O33" s="106"/>
      <c r="P33" s="106">
        <f>+P41+P49</f>
        <v>0</v>
      </c>
      <c r="Q33" s="108">
        <f>+N33+O33+P33</f>
        <v>967733</v>
      </c>
      <c r="R33" s="108">
        <f>+Q33+M33</f>
        <v>160064322.84000003</v>
      </c>
      <c r="S33" s="99">
        <f>+M33/R33*100</f>
        <v>99.39540993093924</v>
      </c>
      <c r="T33" s="97">
        <f>+Q33/R33*100</f>
        <v>0.6045900690607637</v>
      </c>
      <c r="U33" s="16"/>
    </row>
    <row r="34" spans="1:21" s="15" customFormat="1" ht="27.75" customHeight="1">
      <c r="A34" s="10"/>
      <c r="B34" s="31">
        <v>1</v>
      </c>
      <c r="C34" s="31">
        <v>2</v>
      </c>
      <c r="D34" s="31" t="s">
        <v>38</v>
      </c>
      <c r="E34" s="30"/>
      <c r="F34" s="28"/>
      <c r="G34" s="46" t="s">
        <v>30</v>
      </c>
      <c r="H34" s="29"/>
      <c r="I34" s="97">
        <f aca="true" t="shared" si="9" ref="I34:N34">_xlfn.IFERROR(I33/I30,0)*100</f>
        <v>98.85344068363278</v>
      </c>
      <c r="J34" s="97">
        <f t="shared" si="9"/>
        <v>66.26339805250701</v>
      </c>
      <c r="K34" s="97">
        <f t="shared" si="9"/>
        <v>0</v>
      </c>
      <c r="L34" s="97">
        <f t="shared" si="9"/>
        <v>92.63579557697204</v>
      </c>
      <c r="M34" s="97">
        <f t="shared" si="9"/>
        <v>89.17162889393767</v>
      </c>
      <c r="N34" s="97">
        <f t="shared" si="9"/>
        <v>58.39566739077963</v>
      </c>
      <c r="O34" s="98"/>
      <c r="P34" s="97">
        <f>_xlfn.IFERROR(P33/P30,0)*100</f>
        <v>0</v>
      </c>
      <c r="Q34" s="97">
        <f>_xlfn.IFERROR(Q33/Q30,0)*100</f>
        <v>58.39566739077963</v>
      </c>
      <c r="R34" s="97">
        <f>_xlfn.IFERROR(R33/R30,0)*100</f>
        <v>88.8884002954063</v>
      </c>
      <c r="S34" s="100"/>
      <c r="T34" s="100"/>
      <c r="U34" s="16"/>
    </row>
    <row r="35" spans="1:21" s="15" customFormat="1" ht="27.75" customHeight="1">
      <c r="A35" s="10"/>
      <c r="B35" s="31">
        <v>1</v>
      </c>
      <c r="C35" s="31">
        <v>2</v>
      </c>
      <c r="D35" s="31" t="s">
        <v>38</v>
      </c>
      <c r="E35" s="30"/>
      <c r="F35" s="28"/>
      <c r="G35" s="46" t="s">
        <v>31</v>
      </c>
      <c r="H35" s="29"/>
      <c r="I35" s="97">
        <f aca="true" t="shared" si="10" ref="I35:N35">_xlfn.IFERROR(I33/I31,0)*100</f>
        <v>99.08532524891365</v>
      </c>
      <c r="J35" s="97">
        <f t="shared" si="10"/>
        <v>67.84075374987916</v>
      </c>
      <c r="K35" s="97">
        <f t="shared" si="10"/>
        <v>100</v>
      </c>
      <c r="L35" s="97">
        <f t="shared" si="10"/>
        <v>92.63579557697204</v>
      </c>
      <c r="M35" s="97">
        <f t="shared" si="10"/>
        <v>86.87339200716539</v>
      </c>
      <c r="N35" s="97">
        <f t="shared" si="10"/>
        <v>58.39566739077963</v>
      </c>
      <c r="O35" s="98"/>
      <c r="P35" s="97">
        <f>_xlfn.IFERROR(P33/P31,0)*100</f>
        <v>0</v>
      </c>
      <c r="Q35" s="97">
        <f>_xlfn.IFERROR(Q33/Q31,0)*100</f>
        <v>58.39566739077963</v>
      </c>
      <c r="R35" s="97">
        <f>_xlfn.IFERROR(R33/R31,0)*100</f>
        <v>86.61800790401799</v>
      </c>
      <c r="S35" s="100"/>
      <c r="T35" s="100"/>
      <c r="U35" s="16"/>
    </row>
    <row r="36" spans="1:21" s="15" customFormat="1" ht="27.75" customHeight="1">
      <c r="A36" s="10"/>
      <c r="B36" s="25"/>
      <c r="C36" s="25"/>
      <c r="D36" s="25"/>
      <c r="E36" s="30"/>
      <c r="F36" s="28"/>
      <c r="G36" s="46"/>
      <c r="H36" s="29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00"/>
      <c r="T36" s="100"/>
      <c r="U36" s="16"/>
    </row>
    <row r="37" spans="1:21" s="15" customFormat="1" ht="90" customHeight="1">
      <c r="A37" s="10"/>
      <c r="B37" s="31">
        <v>1</v>
      </c>
      <c r="C37" s="31">
        <v>2</v>
      </c>
      <c r="D37" s="31" t="s">
        <v>38</v>
      </c>
      <c r="E37" s="32">
        <v>2</v>
      </c>
      <c r="F37" s="28"/>
      <c r="G37" s="47" t="s">
        <v>41</v>
      </c>
      <c r="H37" s="29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100"/>
      <c r="T37" s="100"/>
      <c r="U37" s="16"/>
    </row>
    <row r="38" spans="1:21" s="15" customFormat="1" ht="27.75" customHeight="1">
      <c r="A38" s="10"/>
      <c r="B38" s="31">
        <v>1</v>
      </c>
      <c r="C38" s="31">
        <v>2</v>
      </c>
      <c r="D38" s="31" t="s">
        <v>38</v>
      </c>
      <c r="E38" s="32">
        <v>2</v>
      </c>
      <c r="F38" s="28"/>
      <c r="G38" s="46" t="s">
        <v>33</v>
      </c>
      <c r="H38" s="29"/>
      <c r="I38" s="106">
        <v>82805106</v>
      </c>
      <c r="J38" s="106">
        <v>61825044</v>
      </c>
      <c r="K38" s="106"/>
      <c r="L38" s="106">
        <v>204204</v>
      </c>
      <c r="M38" s="107">
        <f>+I38+J38+K38+L38</f>
        <v>144834354</v>
      </c>
      <c r="N38" s="106"/>
      <c r="O38" s="106"/>
      <c r="P38" s="106"/>
      <c r="Q38" s="108">
        <f>+N38+O38+P38</f>
        <v>0</v>
      </c>
      <c r="R38" s="108">
        <f>+Q38+M38</f>
        <v>144834354</v>
      </c>
      <c r="S38" s="99">
        <f>+M38/R38*100</f>
        <v>100</v>
      </c>
      <c r="T38" s="97">
        <f>+Q38/R38*100</f>
        <v>0</v>
      </c>
      <c r="U38" s="16"/>
    </row>
    <row r="39" spans="1:21" s="15" customFormat="1" ht="27.75" customHeight="1">
      <c r="A39" s="10"/>
      <c r="B39" s="31">
        <v>1</v>
      </c>
      <c r="C39" s="31">
        <v>2</v>
      </c>
      <c r="D39" s="31" t="s">
        <v>38</v>
      </c>
      <c r="E39" s="32">
        <v>2</v>
      </c>
      <c r="F39" s="28"/>
      <c r="G39" s="46" t="s">
        <v>34</v>
      </c>
      <c r="H39" s="29"/>
      <c r="I39" s="106">
        <v>84706353</v>
      </c>
      <c r="J39" s="106">
        <v>59733472</v>
      </c>
      <c r="K39" s="106">
        <v>6227785</v>
      </c>
      <c r="L39" s="106">
        <v>204204</v>
      </c>
      <c r="M39" s="107">
        <f>+I39+J39+K39+L39</f>
        <v>150871814</v>
      </c>
      <c r="N39" s="106"/>
      <c r="O39" s="106"/>
      <c r="P39" s="106"/>
      <c r="Q39" s="108">
        <f>+N39+O39+P39</f>
        <v>0</v>
      </c>
      <c r="R39" s="108">
        <f>+Q39+M39</f>
        <v>150871814</v>
      </c>
      <c r="S39" s="99">
        <f>+M39/R39*100</f>
        <v>100</v>
      </c>
      <c r="T39" s="97">
        <f>+Q39/R39*100</f>
        <v>0</v>
      </c>
      <c r="U39" s="16"/>
    </row>
    <row r="40" spans="1:21" s="15" customFormat="1" ht="27.75" customHeight="1">
      <c r="A40" s="10"/>
      <c r="B40" s="31">
        <v>1</v>
      </c>
      <c r="C40" s="31">
        <v>2</v>
      </c>
      <c r="D40" s="31" t="s">
        <v>38</v>
      </c>
      <c r="E40" s="32">
        <v>2</v>
      </c>
      <c r="F40" s="28"/>
      <c r="G40" s="46" t="s">
        <v>35</v>
      </c>
      <c r="H40" s="29"/>
      <c r="I40" s="106">
        <f>89112368.82-6227785</f>
        <v>82884583.82</v>
      </c>
      <c r="J40" s="106">
        <v>40097542.780000016</v>
      </c>
      <c r="K40" s="106">
        <v>6227785</v>
      </c>
      <c r="L40" s="106">
        <v>189166</v>
      </c>
      <c r="M40" s="107">
        <f>+I40+J40+K40+L40</f>
        <v>129399077.60000001</v>
      </c>
      <c r="N40" s="106"/>
      <c r="O40" s="106"/>
      <c r="P40" s="106"/>
      <c r="Q40" s="108">
        <f>+N40+O40+P40</f>
        <v>0</v>
      </c>
      <c r="R40" s="108">
        <f>+Q40+M40</f>
        <v>129399077.60000001</v>
      </c>
      <c r="S40" s="99">
        <f>+M40/R40*100</f>
        <v>100</v>
      </c>
      <c r="T40" s="101">
        <f>+Q40/R40*100</f>
        <v>0</v>
      </c>
      <c r="U40" s="16"/>
    </row>
    <row r="41" spans="1:21" s="15" customFormat="1" ht="27.75" customHeight="1">
      <c r="A41" s="10"/>
      <c r="B41" s="31">
        <v>1</v>
      </c>
      <c r="C41" s="31">
        <v>2</v>
      </c>
      <c r="D41" s="31" t="s">
        <v>38</v>
      </c>
      <c r="E41" s="32">
        <v>2</v>
      </c>
      <c r="F41" s="28"/>
      <c r="G41" s="46" t="s">
        <v>36</v>
      </c>
      <c r="H41" s="29"/>
      <c r="I41" s="106">
        <f>89060144.74-6227785</f>
        <v>82832359.74</v>
      </c>
      <c r="J41" s="106">
        <v>40097542.780000016</v>
      </c>
      <c r="K41" s="106">
        <v>6227785</v>
      </c>
      <c r="L41" s="106">
        <v>189166</v>
      </c>
      <c r="M41" s="107">
        <f>+I41+J41+K41+L41</f>
        <v>129346853.52000001</v>
      </c>
      <c r="N41" s="106"/>
      <c r="O41" s="106"/>
      <c r="P41" s="106"/>
      <c r="Q41" s="108">
        <f>+N41+O41+P41</f>
        <v>0</v>
      </c>
      <c r="R41" s="108">
        <f>+Q41+M41</f>
        <v>129346853.52000001</v>
      </c>
      <c r="S41" s="99">
        <f>+M41/R41*100</f>
        <v>100</v>
      </c>
      <c r="T41" s="101">
        <f>+Q41/R41*100</f>
        <v>0</v>
      </c>
      <c r="U41" s="16"/>
    </row>
    <row r="42" spans="1:21" s="15" customFormat="1" ht="27.75" customHeight="1">
      <c r="A42" s="10"/>
      <c r="B42" s="31">
        <v>1</v>
      </c>
      <c r="C42" s="31">
        <v>2</v>
      </c>
      <c r="D42" s="31" t="s">
        <v>38</v>
      </c>
      <c r="E42" s="32">
        <v>2</v>
      </c>
      <c r="F42" s="28"/>
      <c r="G42" s="46" t="s">
        <v>30</v>
      </c>
      <c r="H42" s="29"/>
      <c r="I42" s="97">
        <f aca="true" t="shared" si="11" ref="I42:N42">_xlfn.IFERROR(I41/I38,0)*100</f>
        <v>100.03291311528541</v>
      </c>
      <c r="J42" s="97">
        <f t="shared" si="11"/>
        <v>64.85647269413997</v>
      </c>
      <c r="K42" s="97">
        <f t="shared" si="11"/>
        <v>0</v>
      </c>
      <c r="L42" s="97">
        <f t="shared" si="11"/>
        <v>92.63579557697204</v>
      </c>
      <c r="M42" s="97">
        <f t="shared" si="11"/>
        <v>89.30674936417364</v>
      </c>
      <c r="N42" s="97">
        <f t="shared" si="11"/>
        <v>0</v>
      </c>
      <c r="O42" s="98"/>
      <c r="P42" s="97">
        <f>_xlfn.IFERROR(P41/P38,0)*100</f>
        <v>0</v>
      </c>
      <c r="Q42" s="97">
        <f>_xlfn.IFERROR(Q41/Q38,0)*100</f>
        <v>0</v>
      </c>
      <c r="R42" s="97">
        <f>_xlfn.IFERROR(R41/R38,0)*100</f>
        <v>89.30674936417364</v>
      </c>
      <c r="S42" s="100"/>
      <c r="T42" s="100"/>
      <c r="U42" s="16"/>
    </row>
    <row r="43" spans="1:21" s="15" customFormat="1" ht="27.75" customHeight="1">
      <c r="A43" s="10"/>
      <c r="B43" s="31">
        <v>1</v>
      </c>
      <c r="C43" s="31">
        <v>2</v>
      </c>
      <c r="D43" s="31" t="s">
        <v>38</v>
      </c>
      <c r="E43" s="32">
        <v>2</v>
      </c>
      <c r="F43" s="28"/>
      <c r="G43" s="46" t="s">
        <v>31</v>
      </c>
      <c r="H43" s="29"/>
      <c r="I43" s="97">
        <f aca="true" t="shared" si="12" ref="I43:N43">_xlfn.IFERROR(I41/I39,0)*100</f>
        <v>97.78765913815224</v>
      </c>
      <c r="J43" s="97">
        <f t="shared" si="12"/>
        <v>67.12742694749105</v>
      </c>
      <c r="K43" s="97">
        <f t="shared" si="12"/>
        <v>100</v>
      </c>
      <c r="L43" s="97">
        <f t="shared" si="12"/>
        <v>92.63579557697204</v>
      </c>
      <c r="M43" s="97">
        <f t="shared" si="12"/>
        <v>85.73294778572756</v>
      </c>
      <c r="N43" s="97">
        <f t="shared" si="12"/>
        <v>0</v>
      </c>
      <c r="O43" s="98"/>
      <c r="P43" s="97">
        <f>_xlfn.IFERROR(P41/P39,0)*100</f>
        <v>0</v>
      </c>
      <c r="Q43" s="97">
        <f>_xlfn.IFERROR(Q41/Q39,0)*100</f>
        <v>0</v>
      </c>
      <c r="R43" s="97">
        <f>_xlfn.IFERROR(R41/R39,0)*100</f>
        <v>85.73294778572756</v>
      </c>
      <c r="S43" s="100"/>
      <c r="T43" s="100"/>
      <c r="U43" s="16"/>
    </row>
    <row r="44" spans="1:21" s="15" customFormat="1" ht="27.75" customHeight="1">
      <c r="A44" s="10"/>
      <c r="B44" s="25"/>
      <c r="C44" s="25"/>
      <c r="D44" s="25"/>
      <c r="E44" s="30"/>
      <c r="F44" s="28"/>
      <c r="G44" s="46"/>
      <c r="H44" s="29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00"/>
      <c r="T44" s="100"/>
      <c r="U44" s="16"/>
    </row>
    <row r="45" spans="1:21" s="15" customFormat="1" ht="60" customHeight="1">
      <c r="A45" s="10"/>
      <c r="B45" s="31">
        <v>1</v>
      </c>
      <c r="C45" s="31">
        <v>2</v>
      </c>
      <c r="D45" s="31" t="s">
        <v>38</v>
      </c>
      <c r="E45" s="32">
        <v>5</v>
      </c>
      <c r="F45" s="28"/>
      <c r="G45" s="47" t="s">
        <v>42</v>
      </c>
      <c r="H45" s="29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00"/>
      <c r="T45" s="100"/>
      <c r="U45" s="16"/>
    </row>
    <row r="46" spans="1:21" s="15" customFormat="1" ht="27.75" customHeight="1">
      <c r="A46" s="10"/>
      <c r="B46" s="31">
        <v>1</v>
      </c>
      <c r="C46" s="31">
        <v>2</v>
      </c>
      <c r="D46" s="31" t="s">
        <v>38</v>
      </c>
      <c r="E46" s="32">
        <v>5</v>
      </c>
      <c r="F46" s="28"/>
      <c r="G46" s="46" t="s">
        <v>33</v>
      </c>
      <c r="H46" s="29"/>
      <c r="I46" s="106">
        <v>21967401</v>
      </c>
      <c r="J46" s="106">
        <v>11614398</v>
      </c>
      <c r="K46" s="106"/>
      <c r="L46" s="106">
        <v>0</v>
      </c>
      <c r="M46" s="107">
        <f>+I46+J46+K46+L46</f>
        <v>33581799</v>
      </c>
      <c r="N46" s="106">
        <v>1657200</v>
      </c>
      <c r="O46" s="106"/>
      <c r="P46" s="106"/>
      <c r="Q46" s="108">
        <f>+N46+O46+P46</f>
        <v>1657200</v>
      </c>
      <c r="R46" s="108">
        <f>+Q46+M46</f>
        <v>35238999</v>
      </c>
      <c r="S46" s="99">
        <f>+M46/R46*100</f>
        <v>95.29725574781509</v>
      </c>
      <c r="T46" s="101">
        <f>+Q46/R46*100</f>
        <v>4.702744252184916</v>
      </c>
      <c r="U46" s="16"/>
    </row>
    <row r="47" spans="1:21" s="15" customFormat="1" ht="27.75" customHeight="1">
      <c r="A47" s="10"/>
      <c r="B47" s="31">
        <v>1</v>
      </c>
      <c r="C47" s="31">
        <v>2</v>
      </c>
      <c r="D47" s="31" t="s">
        <v>38</v>
      </c>
      <c r="E47" s="32">
        <v>5</v>
      </c>
      <c r="F47" s="28"/>
      <c r="G47" s="46" t="s">
        <v>34</v>
      </c>
      <c r="H47" s="29"/>
      <c r="I47" s="106">
        <v>19820960</v>
      </c>
      <c r="J47" s="106">
        <v>11998440</v>
      </c>
      <c r="K47" s="106">
        <v>444941</v>
      </c>
      <c r="L47" s="106">
        <v>0</v>
      </c>
      <c r="M47" s="107">
        <f>+I47+J47+K47+L47</f>
        <v>32264341</v>
      </c>
      <c r="N47" s="106">
        <v>1657200</v>
      </c>
      <c r="O47" s="106"/>
      <c r="P47" s="106"/>
      <c r="Q47" s="108">
        <f>+N47+O47+P47</f>
        <v>1657200</v>
      </c>
      <c r="R47" s="108">
        <f>+Q47+M47</f>
        <v>33921541</v>
      </c>
      <c r="S47" s="99">
        <f>+M47/R47*100</f>
        <v>95.11460873785185</v>
      </c>
      <c r="T47" s="101">
        <f>+Q47/R47*100</f>
        <v>4.8853912621481435</v>
      </c>
      <c r="U47" s="16"/>
    </row>
    <row r="48" spans="1:21" s="15" customFormat="1" ht="27.75" customHeight="1">
      <c r="A48" s="10"/>
      <c r="B48" s="31">
        <v>1</v>
      </c>
      <c r="C48" s="31">
        <v>2</v>
      </c>
      <c r="D48" s="31" t="s">
        <v>38</v>
      </c>
      <c r="E48" s="32">
        <v>5</v>
      </c>
      <c r="F48" s="28"/>
      <c r="G48" s="46" t="s">
        <v>35</v>
      </c>
      <c r="H48" s="29"/>
      <c r="I48" s="106">
        <f>21197207.99-444941</f>
        <v>20752266.99</v>
      </c>
      <c r="J48" s="106">
        <v>8565927</v>
      </c>
      <c r="K48" s="106">
        <v>444941</v>
      </c>
      <c r="L48" s="106">
        <v>0</v>
      </c>
      <c r="M48" s="107">
        <f>+I48+J48+K48+L48</f>
        <v>29763134.99</v>
      </c>
      <c r="N48" s="106">
        <v>967733</v>
      </c>
      <c r="O48" s="106"/>
      <c r="P48" s="106"/>
      <c r="Q48" s="108">
        <f>+N48+O48+P48</f>
        <v>967733</v>
      </c>
      <c r="R48" s="108">
        <f>+Q48+M48</f>
        <v>30730867.99</v>
      </c>
      <c r="S48" s="99">
        <f>+M48/R48*100</f>
        <v>96.8509415343722</v>
      </c>
      <c r="T48" s="101">
        <f>+Q48/R48*100</f>
        <v>3.149058465627804</v>
      </c>
      <c r="U48" s="16"/>
    </row>
    <row r="49" spans="1:21" s="15" customFormat="1" ht="27.75" customHeight="1">
      <c r="A49" s="10"/>
      <c r="B49" s="31">
        <v>1</v>
      </c>
      <c r="C49" s="31">
        <v>2</v>
      </c>
      <c r="D49" s="31" t="s">
        <v>38</v>
      </c>
      <c r="E49" s="32">
        <v>5</v>
      </c>
      <c r="F49" s="28"/>
      <c r="G49" s="46" t="s">
        <v>36</v>
      </c>
      <c r="H49" s="29"/>
      <c r="I49" s="106">
        <f>21183809.32-444941</f>
        <v>20738868.32</v>
      </c>
      <c r="J49" s="106">
        <v>8565927</v>
      </c>
      <c r="K49" s="106">
        <v>444941</v>
      </c>
      <c r="L49" s="106">
        <v>0</v>
      </c>
      <c r="M49" s="107">
        <f>+I49+J49+K49+L49</f>
        <v>29749736.32</v>
      </c>
      <c r="N49" s="106">
        <v>967733</v>
      </c>
      <c r="O49" s="106"/>
      <c r="P49" s="106"/>
      <c r="Q49" s="108">
        <f>+N49+O49+P49</f>
        <v>967733</v>
      </c>
      <c r="R49" s="108">
        <f>+Q49+M49</f>
        <v>30717469.32</v>
      </c>
      <c r="S49" s="99">
        <f>+M49/R49*100</f>
        <v>96.84956794481141</v>
      </c>
      <c r="T49" s="101">
        <f>+Q49/R49*100</f>
        <v>3.150432055188588</v>
      </c>
      <c r="U49" s="16"/>
    </row>
    <row r="50" spans="1:21" s="15" customFormat="1" ht="27.75" customHeight="1">
      <c r="A50" s="10"/>
      <c r="B50" s="31">
        <v>1</v>
      </c>
      <c r="C50" s="31">
        <v>2</v>
      </c>
      <c r="D50" s="31" t="s">
        <v>38</v>
      </c>
      <c r="E50" s="32">
        <v>5</v>
      </c>
      <c r="F50" s="28"/>
      <c r="G50" s="46" t="s">
        <v>30</v>
      </c>
      <c r="H50" s="29"/>
      <c r="I50" s="97">
        <f aca="true" t="shared" si="13" ref="I50:N50">_xlfn.IFERROR(I49/I46,0)*100</f>
        <v>94.40747369249553</v>
      </c>
      <c r="J50" s="97">
        <f t="shared" si="13"/>
        <v>73.7526559706323</v>
      </c>
      <c r="K50" s="97">
        <f t="shared" si="13"/>
        <v>0</v>
      </c>
      <c r="L50" s="97">
        <f t="shared" si="13"/>
        <v>0</v>
      </c>
      <c r="M50" s="97">
        <f t="shared" si="13"/>
        <v>88.58887017934923</v>
      </c>
      <c r="N50" s="97">
        <f t="shared" si="13"/>
        <v>58.39566739077963</v>
      </c>
      <c r="O50" s="98"/>
      <c r="P50" s="97">
        <f>_xlfn.IFERROR(P49/P46,0)*100</f>
        <v>0</v>
      </c>
      <c r="Q50" s="97">
        <f>_xlfn.IFERROR(Q49/Q46,0)*100</f>
        <v>58.39566739077963</v>
      </c>
      <c r="R50" s="97">
        <f>_xlfn.IFERROR(R49/R46,0)*100</f>
        <v>87.16896107065925</v>
      </c>
      <c r="S50" s="100"/>
      <c r="T50" s="100"/>
      <c r="U50" s="16"/>
    </row>
    <row r="51" spans="1:21" s="15" customFormat="1" ht="27.75" customHeight="1">
      <c r="A51" s="10"/>
      <c r="B51" s="31">
        <v>1</v>
      </c>
      <c r="C51" s="31">
        <v>2</v>
      </c>
      <c r="D51" s="31" t="s">
        <v>38</v>
      </c>
      <c r="E51" s="32">
        <v>5</v>
      </c>
      <c r="F51" s="28"/>
      <c r="G51" s="46" t="s">
        <v>31</v>
      </c>
      <c r="H51" s="29"/>
      <c r="I51" s="97">
        <f aca="true" t="shared" si="14" ref="I51:N51">_xlfn.IFERROR(I49/I47,0)*100</f>
        <v>104.63099829675254</v>
      </c>
      <c r="J51" s="97">
        <f t="shared" si="14"/>
        <v>71.3920059607749</v>
      </c>
      <c r="K51" s="97">
        <f t="shared" si="14"/>
        <v>100</v>
      </c>
      <c r="L51" s="97">
        <f t="shared" si="14"/>
        <v>0</v>
      </c>
      <c r="M51" s="97">
        <f t="shared" si="14"/>
        <v>92.20624193130118</v>
      </c>
      <c r="N51" s="97">
        <f t="shared" si="14"/>
        <v>58.39566739077963</v>
      </c>
      <c r="O51" s="98"/>
      <c r="P51" s="97">
        <f>_xlfn.IFERROR(P49/P47,0)*100</f>
        <v>0</v>
      </c>
      <c r="Q51" s="97">
        <f>_xlfn.IFERROR(Q49/Q47,0)*100</f>
        <v>58.39566739077963</v>
      </c>
      <c r="R51" s="97">
        <f>_xlfn.IFERROR(R49/R47,0)*100</f>
        <v>90.55446307701645</v>
      </c>
      <c r="S51" s="100"/>
      <c r="T51" s="100"/>
      <c r="U51" s="16"/>
    </row>
    <row r="52" spans="1:21" s="15" customFormat="1" ht="27.75" customHeight="1">
      <c r="A52" s="10"/>
      <c r="B52" s="31"/>
      <c r="C52" s="31"/>
      <c r="D52" s="31"/>
      <c r="E52" s="32"/>
      <c r="F52" s="28"/>
      <c r="G52" s="46"/>
      <c r="H52" s="29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100"/>
      <c r="T52" s="100"/>
      <c r="U52" s="16"/>
    </row>
    <row r="53" spans="1:21" s="15" customFormat="1" ht="27.75" customHeight="1">
      <c r="A53" s="10"/>
      <c r="B53" s="31">
        <v>1</v>
      </c>
      <c r="C53" s="31">
        <v>3</v>
      </c>
      <c r="D53" s="31"/>
      <c r="E53" s="30"/>
      <c r="F53" s="28"/>
      <c r="G53" s="46" t="s">
        <v>40</v>
      </c>
      <c r="H53" s="29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100"/>
      <c r="T53" s="100"/>
      <c r="U53" s="16"/>
    </row>
    <row r="54" spans="1:21" s="15" customFormat="1" ht="27.75" customHeight="1">
      <c r="A54" s="10"/>
      <c r="B54" s="31">
        <v>1</v>
      </c>
      <c r="C54" s="31">
        <v>3</v>
      </c>
      <c r="D54" s="31"/>
      <c r="E54" s="30"/>
      <c r="F54" s="28"/>
      <c r="G54" s="46" t="s">
        <v>33</v>
      </c>
      <c r="H54" s="29"/>
      <c r="I54" s="106">
        <f>+I62+I78+I94</f>
        <v>31450190</v>
      </c>
      <c r="J54" s="106">
        <f>+J62+J78+J94</f>
        <v>11663324</v>
      </c>
      <c r="K54" s="106">
        <f>+K62+K78+K94</f>
        <v>0</v>
      </c>
      <c r="L54" s="106">
        <f>+L62+L78+L94</f>
        <v>141372</v>
      </c>
      <c r="M54" s="107">
        <f>+I54+J54+K54+L54</f>
        <v>43254886</v>
      </c>
      <c r="N54" s="106">
        <f>+N62+N78+N94</f>
        <v>0</v>
      </c>
      <c r="O54" s="106"/>
      <c r="P54" s="106">
        <f>+P62+P78+P94</f>
        <v>19000000</v>
      </c>
      <c r="Q54" s="108">
        <f>+N54+O54+P54</f>
        <v>19000000</v>
      </c>
      <c r="R54" s="108">
        <f>+Q54+M54</f>
        <v>62254886</v>
      </c>
      <c r="S54" s="99">
        <f>+M54/R54*100</f>
        <v>69.48030713605354</v>
      </c>
      <c r="T54" s="101">
        <f>+Q54/R54*100</f>
        <v>30.519692863946453</v>
      </c>
      <c r="U54" s="16"/>
    </row>
    <row r="55" spans="1:21" s="15" customFormat="1" ht="27.75" customHeight="1">
      <c r="A55" s="10"/>
      <c r="B55" s="31">
        <v>1</v>
      </c>
      <c r="C55" s="31">
        <v>3</v>
      </c>
      <c r="D55" s="31"/>
      <c r="E55" s="30"/>
      <c r="F55" s="28"/>
      <c r="G55" s="46" t="s">
        <v>34</v>
      </c>
      <c r="H55" s="29"/>
      <c r="I55" s="106">
        <f aca="true" t="shared" si="15" ref="I55:J57">+I63+I79+I95</f>
        <v>31702257</v>
      </c>
      <c r="J55" s="106">
        <f t="shared" si="15"/>
        <v>10770854</v>
      </c>
      <c r="K55" s="106">
        <f aca="true" t="shared" si="16" ref="K55:L57">+K63+K79+K95</f>
        <v>727274</v>
      </c>
      <c r="L55" s="106">
        <f t="shared" si="16"/>
        <v>141372</v>
      </c>
      <c r="M55" s="107">
        <f>+I55+J55+K55+L55</f>
        <v>43341757</v>
      </c>
      <c r="N55" s="106">
        <f>+N63+N79+N95</f>
        <v>0</v>
      </c>
      <c r="O55" s="106"/>
      <c r="P55" s="106">
        <f>+P63+P79+P95</f>
        <v>19000000</v>
      </c>
      <c r="Q55" s="108">
        <f>+N55+O55+P55</f>
        <v>19000000</v>
      </c>
      <c r="R55" s="108">
        <f>+Q55+M55</f>
        <v>62341757</v>
      </c>
      <c r="S55" s="99">
        <f>+M55/R55*100</f>
        <v>69.52283523225051</v>
      </c>
      <c r="T55" s="101">
        <f>+Q55/R55*100</f>
        <v>30.477164767749485</v>
      </c>
      <c r="U55" s="16"/>
    </row>
    <row r="56" spans="1:21" s="15" customFormat="1" ht="27.75" customHeight="1">
      <c r="A56" s="10"/>
      <c r="B56" s="31">
        <v>1</v>
      </c>
      <c r="C56" s="31">
        <v>3</v>
      </c>
      <c r="D56" s="31"/>
      <c r="E56" s="30"/>
      <c r="F56" s="28"/>
      <c r="G56" s="46" t="s">
        <v>35</v>
      </c>
      <c r="H56" s="29"/>
      <c r="I56" s="106">
        <f>+I64+I80+I96</f>
        <v>31919212.74</v>
      </c>
      <c r="J56" s="106">
        <f t="shared" si="15"/>
        <v>7919793.669999999</v>
      </c>
      <c r="K56" s="106">
        <f t="shared" si="16"/>
        <v>727274</v>
      </c>
      <c r="L56" s="106">
        <f t="shared" si="16"/>
        <v>99902</v>
      </c>
      <c r="M56" s="107">
        <f>+I56+J56+K56+L56</f>
        <v>40666182.41</v>
      </c>
      <c r="N56" s="106">
        <f>+N64+N80+N96</f>
        <v>0</v>
      </c>
      <c r="O56" s="106"/>
      <c r="P56" s="106">
        <f>+P64+P80+P96</f>
        <v>179194319.71</v>
      </c>
      <c r="Q56" s="108">
        <f>+N56+O56+P56</f>
        <v>179194319.71</v>
      </c>
      <c r="R56" s="108">
        <f>+Q56+M56</f>
        <v>219860502.12</v>
      </c>
      <c r="S56" s="99">
        <f>+M56/R56*100</f>
        <v>18.496356561491144</v>
      </c>
      <c r="T56" s="101">
        <f>+Q56/R56*100</f>
        <v>81.50364343850886</v>
      </c>
      <c r="U56" s="16"/>
    </row>
    <row r="57" spans="1:21" s="15" customFormat="1" ht="27.75" customHeight="1">
      <c r="A57" s="10"/>
      <c r="B57" s="31">
        <v>1</v>
      </c>
      <c r="C57" s="31">
        <v>3</v>
      </c>
      <c r="D57" s="31"/>
      <c r="E57" s="30"/>
      <c r="F57" s="28"/>
      <c r="G57" s="46" t="s">
        <v>36</v>
      </c>
      <c r="H57" s="29"/>
      <c r="I57" s="106">
        <f>+I65+I81+I97</f>
        <v>31897619.63</v>
      </c>
      <c r="J57" s="106">
        <f t="shared" si="15"/>
        <v>7919793.669999999</v>
      </c>
      <c r="K57" s="106">
        <f t="shared" si="16"/>
        <v>727274</v>
      </c>
      <c r="L57" s="106">
        <f t="shared" si="16"/>
        <v>99902</v>
      </c>
      <c r="M57" s="107">
        <f>+I57+J57+K57+L57</f>
        <v>40644589.3</v>
      </c>
      <c r="N57" s="106">
        <f>+N65+N81+N97</f>
        <v>0</v>
      </c>
      <c r="O57" s="106"/>
      <c r="P57" s="106">
        <f>+P65+P81+P97</f>
        <v>179194319.71</v>
      </c>
      <c r="Q57" s="108">
        <f>+N57+O57+P57</f>
        <v>179194319.71</v>
      </c>
      <c r="R57" s="108">
        <f>+Q57+M57</f>
        <v>219838909.01</v>
      </c>
      <c r="S57" s="99">
        <f>+M57/R57*100</f>
        <v>18.488351076265193</v>
      </c>
      <c r="T57" s="101">
        <f>+Q57/R57*100</f>
        <v>81.51164892373481</v>
      </c>
      <c r="U57" s="16"/>
    </row>
    <row r="58" spans="1:21" s="15" customFormat="1" ht="27.75" customHeight="1">
      <c r="A58" s="10"/>
      <c r="B58" s="31">
        <v>1</v>
      </c>
      <c r="C58" s="31">
        <v>3</v>
      </c>
      <c r="D58" s="31"/>
      <c r="E58" s="30"/>
      <c r="F58" s="28"/>
      <c r="G58" s="46" t="s">
        <v>30</v>
      </c>
      <c r="H58" s="29"/>
      <c r="I58" s="97">
        <f aca="true" t="shared" si="17" ref="I58:N58">_xlfn.IFERROR(I57/I54,0)*100</f>
        <v>101.42266113495657</v>
      </c>
      <c r="J58" s="97">
        <f t="shared" si="17"/>
        <v>67.90340103730291</v>
      </c>
      <c r="K58" s="97">
        <f t="shared" si="17"/>
        <v>0</v>
      </c>
      <c r="L58" s="97">
        <f t="shared" si="17"/>
        <v>70.66604419545595</v>
      </c>
      <c r="M58" s="97">
        <f t="shared" si="17"/>
        <v>93.96531365265879</v>
      </c>
      <c r="N58" s="97">
        <f t="shared" si="17"/>
        <v>0</v>
      </c>
      <c r="O58" s="98"/>
      <c r="P58" s="97">
        <f>_xlfn.IFERROR(P57/P54,0)*100</f>
        <v>943.1279984736843</v>
      </c>
      <c r="Q58" s="97">
        <f>_xlfn.IFERROR(Q57/Q54,0)*100</f>
        <v>943.1279984736843</v>
      </c>
      <c r="R58" s="97">
        <f>_xlfn.IFERROR(R57/R54,0)*100</f>
        <v>353.1271569752774</v>
      </c>
      <c r="S58" s="100"/>
      <c r="T58" s="100"/>
      <c r="U58" s="16"/>
    </row>
    <row r="59" spans="1:21" s="15" customFormat="1" ht="27.75" customHeight="1">
      <c r="A59" s="10"/>
      <c r="B59" s="31">
        <v>1</v>
      </c>
      <c r="C59" s="31">
        <v>3</v>
      </c>
      <c r="D59" s="31"/>
      <c r="E59" s="30"/>
      <c r="F59" s="28"/>
      <c r="G59" s="46" t="s">
        <v>31</v>
      </c>
      <c r="H59" s="29"/>
      <c r="I59" s="97">
        <f aca="true" t="shared" si="18" ref="I59:N59">_xlfn.IFERROR(I57/I55,0)*100</f>
        <v>100.61624202339917</v>
      </c>
      <c r="J59" s="97">
        <f t="shared" si="18"/>
        <v>73.52985817094911</v>
      </c>
      <c r="K59" s="97">
        <f t="shared" si="18"/>
        <v>100</v>
      </c>
      <c r="L59" s="97">
        <f t="shared" si="18"/>
        <v>70.66604419545595</v>
      </c>
      <c r="M59" s="97">
        <f t="shared" si="18"/>
        <v>93.77697655404232</v>
      </c>
      <c r="N59" s="97">
        <f t="shared" si="18"/>
        <v>0</v>
      </c>
      <c r="O59" s="98"/>
      <c r="P59" s="97">
        <f>_xlfn.IFERROR(P57/P55,0)*100</f>
        <v>943.1279984736843</v>
      </c>
      <c r="Q59" s="97">
        <f>_xlfn.IFERROR(Q57/Q55,0)*100</f>
        <v>943.1279984736843</v>
      </c>
      <c r="R59" s="97">
        <f>_xlfn.IFERROR(R57/R55,0)*100</f>
        <v>352.6350869610556</v>
      </c>
      <c r="S59" s="100"/>
      <c r="T59" s="100"/>
      <c r="U59" s="16"/>
    </row>
    <row r="60" spans="1:21" s="15" customFormat="1" ht="27.75" customHeight="1">
      <c r="A60" s="10"/>
      <c r="B60" s="25"/>
      <c r="C60" s="25"/>
      <c r="D60" s="25"/>
      <c r="E60" s="30"/>
      <c r="F60" s="28"/>
      <c r="G60" s="46"/>
      <c r="H60" s="29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100"/>
      <c r="T60" s="100"/>
      <c r="U60" s="16"/>
    </row>
    <row r="61" spans="1:21" s="15" customFormat="1" ht="60" customHeight="1">
      <c r="A61" s="10"/>
      <c r="B61" s="31">
        <v>1</v>
      </c>
      <c r="C61" s="31">
        <v>3</v>
      </c>
      <c r="D61" s="31" t="s">
        <v>43</v>
      </c>
      <c r="E61" s="30"/>
      <c r="F61" s="28"/>
      <c r="G61" s="47" t="s">
        <v>44</v>
      </c>
      <c r="H61" s="29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100"/>
      <c r="T61" s="100"/>
      <c r="U61" s="16"/>
    </row>
    <row r="62" spans="1:21" s="15" customFormat="1" ht="27.75" customHeight="1">
      <c r="A62" s="10"/>
      <c r="B62" s="31">
        <v>1</v>
      </c>
      <c r="C62" s="31">
        <v>3</v>
      </c>
      <c r="D62" s="31" t="s">
        <v>43</v>
      </c>
      <c r="E62" s="30"/>
      <c r="F62" s="28"/>
      <c r="G62" s="46" t="s">
        <v>33</v>
      </c>
      <c r="H62" s="29"/>
      <c r="I62" s="106">
        <f>+I70</f>
        <v>21621204</v>
      </c>
      <c r="J62" s="106">
        <f>+J70</f>
        <v>9471718</v>
      </c>
      <c r="K62" s="106">
        <f>+K70</f>
        <v>0</v>
      </c>
      <c r="L62" s="106">
        <f>+L70</f>
        <v>109956</v>
      </c>
      <c r="M62" s="107">
        <f>+I62+J62+K62+L62</f>
        <v>31202878</v>
      </c>
      <c r="N62" s="106">
        <f>+N70</f>
        <v>0</v>
      </c>
      <c r="O62" s="106"/>
      <c r="P62" s="106">
        <f aca="true" t="shared" si="19" ref="P62:Q65">+P70</f>
        <v>0</v>
      </c>
      <c r="Q62" s="106">
        <f t="shared" si="19"/>
        <v>0</v>
      </c>
      <c r="R62" s="108">
        <f>+Q62+M62</f>
        <v>31202878</v>
      </c>
      <c r="S62" s="99">
        <f>+M62/R62*100</f>
        <v>100</v>
      </c>
      <c r="T62" s="101">
        <f>+Q62/R62*100</f>
        <v>0</v>
      </c>
      <c r="U62" s="16"/>
    </row>
    <row r="63" spans="1:21" s="15" customFormat="1" ht="27.75" customHeight="1">
      <c r="A63" s="10"/>
      <c r="B63" s="31">
        <v>1</v>
      </c>
      <c r="C63" s="31">
        <v>3</v>
      </c>
      <c r="D63" s="31" t="s">
        <v>43</v>
      </c>
      <c r="E63" s="30"/>
      <c r="F63" s="28"/>
      <c r="G63" s="46" t="s">
        <v>34</v>
      </c>
      <c r="H63" s="29"/>
      <c r="I63" s="106">
        <f aca="true" t="shared" si="20" ref="I63:J65">+I71</f>
        <v>21827082</v>
      </c>
      <c r="J63" s="106">
        <f t="shared" si="20"/>
        <v>8620594</v>
      </c>
      <c r="K63" s="106">
        <f aca="true" t="shared" si="21" ref="K63:L65">+K71</f>
        <v>727274</v>
      </c>
      <c r="L63" s="106">
        <f t="shared" si="21"/>
        <v>109956</v>
      </c>
      <c r="M63" s="107">
        <f>+I63+J63+K63+L63</f>
        <v>31284906</v>
      </c>
      <c r="N63" s="106">
        <f>+N71</f>
        <v>0</v>
      </c>
      <c r="O63" s="106"/>
      <c r="P63" s="106">
        <f t="shared" si="19"/>
        <v>0</v>
      </c>
      <c r="Q63" s="106">
        <f t="shared" si="19"/>
        <v>0</v>
      </c>
      <c r="R63" s="108">
        <f>+Q63+M63</f>
        <v>31284906</v>
      </c>
      <c r="S63" s="99">
        <f>+M63/R63*100</f>
        <v>100</v>
      </c>
      <c r="T63" s="101">
        <f>+Q63/R63*100</f>
        <v>0</v>
      </c>
      <c r="U63" s="16"/>
    </row>
    <row r="64" spans="1:21" s="15" customFormat="1" ht="27.75" customHeight="1">
      <c r="A64" s="10"/>
      <c r="B64" s="31">
        <v>1</v>
      </c>
      <c r="C64" s="31">
        <v>3</v>
      </c>
      <c r="D64" s="31" t="s">
        <v>43</v>
      </c>
      <c r="E64" s="30"/>
      <c r="F64" s="28"/>
      <c r="G64" s="46" t="s">
        <v>35</v>
      </c>
      <c r="H64" s="29"/>
      <c r="I64" s="106">
        <f t="shared" si="20"/>
        <v>21927226.74</v>
      </c>
      <c r="J64" s="106">
        <f t="shared" si="20"/>
        <v>6271576.669999999</v>
      </c>
      <c r="K64" s="106">
        <f t="shared" si="21"/>
        <v>727274</v>
      </c>
      <c r="L64" s="106">
        <f t="shared" si="21"/>
        <v>99902</v>
      </c>
      <c r="M64" s="107">
        <f>+I64+J64+K64+L64</f>
        <v>29025979.409999996</v>
      </c>
      <c r="N64" s="106">
        <f>+N72</f>
        <v>0</v>
      </c>
      <c r="O64" s="106"/>
      <c r="P64" s="106">
        <f t="shared" si="19"/>
        <v>0</v>
      </c>
      <c r="Q64" s="106">
        <f t="shared" si="19"/>
        <v>0</v>
      </c>
      <c r="R64" s="108">
        <f>+Q64+M64</f>
        <v>29025979.409999996</v>
      </c>
      <c r="S64" s="99">
        <f>+M64/R64*100</f>
        <v>100</v>
      </c>
      <c r="T64" s="101">
        <f>+Q64/R64*100</f>
        <v>0</v>
      </c>
      <c r="U64" s="16"/>
    </row>
    <row r="65" spans="1:21" s="15" customFormat="1" ht="27.75" customHeight="1">
      <c r="A65" s="10"/>
      <c r="B65" s="31">
        <v>1</v>
      </c>
      <c r="C65" s="31">
        <v>3</v>
      </c>
      <c r="D65" s="31" t="s">
        <v>43</v>
      </c>
      <c r="E65" s="30"/>
      <c r="F65" s="28"/>
      <c r="G65" s="46" t="s">
        <v>36</v>
      </c>
      <c r="H65" s="29"/>
      <c r="I65" s="106">
        <f t="shared" si="20"/>
        <v>21912189.63</v>
      </c>
      <c r="J65" s="106">
        <f t="shared" si="20"/>
        <v>6271576.669999999</v>
      </c>
      <c r="K65" s="106">
        <f t="shared" si="21"/>
        <v>727274</v>
      </c>
      <c r="L65" s="106">
        <f t="shared" si="21"/>
        <v>99902</v>
      </c>
      <c r="M65" s="107">
        <f>+I65+J65+K65+L65</f>
        <v>29010942.299999997</v>
      </c>
      <c r="N65" s="106">
        <f>+N73</f>
        <v>0</v>
      </c>
      <c r="O65" s="106"/>
      <c r="P65" s="106">
        <f t="shared" si="19"/>
        <v>0</v>
      </c>
      <c r="Q65" s="106">
        <f t="shared" si="19"/>
        <v>0</v>
      </c>
      <c r="R65" s="108">
        <f>+Q65+M65</f>
        <v>29010942.299999997</v>
      </c>
      <c r="S65" s="99">
        <f>+M65/R65*100</f>
        <v>100</v>
      </c>
      <c r="T65" s="101">
        <f>+Q65/R65*100</f>
        <v>0</v>
      </c>
      <c r="U65" s="16"/>
    </row>
    <row r="66" spans="1:21" s="15" customFormat="1" ht="27.75" customHeight="1">
      <c r="A66" s="10"/>
      <c r="B66" s="31">
        <v>1</v>
      </c>
      <c r="C66" s="31">
        <v>3</v>
      </c>
      <c r="D66" s="31" t="s">
        <v>43</v>
      </c>
      <c r="E66" s="30"/>
      <c r="F66" s="28"/>
      <c r="G66" s="46" t="s">
        <v>30</v>
      </c>
      <c r="H66" s="29"/>
      <c r="I66" s="97">
        <f aca="true" t="shared" si="22" ref="I66:N66">_xlfn.IFERROR(I65/I62,0)*100</f>
        <v>101.34583453354402</v>
      </c>
      <c r="J66" s="97">
        <f t="shared" si="22"/>
        <v>66.21371825048</v>
      </c>
      <c r="K66" s="97">
        <f t="shared" si="22"/>
        <v>0</v>
      </c>
      <c r="L66" s="97">
        <f t="shared" si="22"/>
        <v>90.85634253701481</v>
      </c>
      <c r="M66" s="97">
        <f t="shared" si="22"/>
        <v>92.97521305566748</v>
      </c>
      <c r="N66" s="97">
        <f t="shared" si="22"/>
        <v>0</v>
      </c>
      <c r="O66" s="98"/>
      <c r="P66" s="97">
        <f>_xlfn.IFERROR(P65/P62,0)*100</f>
        <v>0</v>
      </c>
      <c r="Q66" s="97">
        <f>_xlfn.IFERROR(Q65/Q62,0)*100</f>
        <v>0</v>
      </c>
      <c r="R66" s="97">
        <f>_xlfn.IFERROR(R65/R62,0)*100</f>
        <v>92.97521305566748</v>
      </c>
      <c r="S66" s="100"/>
      <c r="T66" s="100"/>
      <c r="U66" s="16"/>
    </row>
    <row r="67" spans="1:21" s="15" customFormat="1" ht="27.75" customHeight="1">
      <c r="A67" s="10"/>
      <c r="B67" s="31">
        <v>1</v>
      </c>
      <c r="C67" s="31">
        <v>3</v>
      </c>
      <c r="D67" s="31" t="s">
        <v>43</v>
      </c>
      <c r="E67" s="30"/>
      <c r="F67" s="28"/>
      <c r="G67" s="46" t="s">
        <v>31</v>
      </c>
      <c r="H67" s="29"/>
      <c r="I67" s="97">
        <f aca="true" t="shared" si="23" ref="I67:N67">_xlfn.IFERROR(I65/I63,0)*100</f>
        <v>100.38991758037102</v>
      </c>
      <c r="J67" s="97">
        <f t="shared" si="23"/>
        <v>72.75109661816806</v>
      </c>
      <c r="K67" s="97">
        <f t="shared" si="23"/>
        <v>100</v>
      </c>
      <c r="L67" s="97">
        <f t="shared" si="23"/>
        <v>90.85634253701481</v>
      </c>
      <c r="M67" s="97">
        <f t="shared" si="23"/>
        <v>92.73143508885721</v>
      </c>
      <c r="N67" s="97">
        <f t="shared" si="23"/>
        <v>0</v>
      </c>
      <c r="O67" s="98"/>
      <c r="P67" s="97">
        <f>_xlfn.IFERROR(P65/P63,0)*100</f>
        <v>0</v>
      </c>
      <c r="Q67" s="97">
        <f>_xlfn.IFERROR(Q65/Q63,0)*100</f>
        <v>0</v>
      </c>
      <c r="R67" s="97">
        <f>_xlfn.IFERROR(R65/R63,0)*100</f>
        <v>92.73143508885721</v>
      </c>
      <c r="S67" s="100"/>
      <c r="T67" s="100"/>
      <c r="U67" s="16"/>
    </row>
    <row r="68" spans="1:21" s="15" customFormat="1" ht="27.75" customHeight="1">
      <c r="A68" s="10"/>
      <c r="B68" s="25"/>
      <c r="C68" s="25"/>
      <c r="D68" s="25"/>
      <c r="E68" s="30"/>
      <c r="F68" s="28"/>
      <c r="G68" s="46"/>
      <c r="H68" s="29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100"/>
      <c r="T68" s="100"/>
      <c r="U68" s="16"/>
    </row>
    <row r="69" spans="1:21" s="15" customFormat="1" ht="27.75" customHeight="1">
      <c r="A69" s="10"/>
      <c r="B69" s="31">
        <v>1</v>
      </c>
      <c r="C69" s="31">
        <v>3</v>
      </c>
      <c r="D69" s="31" t="s">
        <v>43</v>
      </c>
      <c r="E69" s="32">
        <v>1</v>
      </c>
      <c r="F69" s="28"/>
      <c r="G69" s="47" t="s">
        <v>45</v>
      </c>
      <c r="H69" s="29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100"/>
      <c r="T69" s="100"/>
      <c r="U69" s="16"/>
    </row>
    <row r="70" spans="1:21" s="15" customFormat="1" ht="27.75" customHeight="1">
      <c r="A70" s="10"/>
      <c r="B70" s="31">
        <v>1</v>
      </c>
      <c r="C70" s="31">
        <v>3</v>
      </c>
      <c r="D70" s="31" t="s">
        <v>43</v>
      </c>
      <c r="E70" s="32">
        <v>1</v>
      </c>
      <c r="F70" s="28"/>
      <c r="G70" s="46" t="s">
        <v>33</v>
      </c>
      <c r="H70" s="29"/>
      <c r="I70" s="106">
        <v>21621204</v>
      </c>
      <c r="J70" s="106">
        <v>9471718</v>
      </c>
      <c r="K70" s="106">
        <v>0</v>
      </c>
      <c r="L70" s="106">
        <v>109956</v>
      </c>
      <c r="M70" s="107">
        <f>+I70+J70+K70+L70</f>
        <v>31202878</v>
      </c>
      <c r="N70" s="106"/>
      <c r="O70" s="106"/>
      <c r="P70" s="106"/>
      <c r="Q70" s="108">
        <f>+N70+O70+P70</f>
        <v>0</v>
      </c>
      <c r="R70" s="108">
        <f>+Q70+M70</f>
        <v>31202878</v>
      </c>
      <c r="S70" s="99">
        <f>+M70/R70*100</f>
        <v>100</v>
      </c>
      <c r="T70" s="101">
        <f>+Q70/R70*100</f>
        <v>0</v>
      </c>
      <c r="U70" s="16"/>
    </row>
    <row r="71" spans="1:21" s="15" customFormat="1" ht="27.75" customHeight="1">
      <c r="A71" s="10"/>
      <c r="B71" s="31">
        <v>1</v>
      </c>
      <c r="C71" s="31">
        <v>3</v>
      </c>
      <c r="D71" s="31" t="s">
        <v>43</v>
      </c>
      <c r="E71" s="32">
        <v>1</v>
      </c>
      <c r="F71" s="28"/>
      <c r="G71" s="46" t="s">
        <v>34</v>
      </c>
      <c r="H71" s="29"/>
      <c r="I71" s="106">
        <v>21827082</v>
      </c>
      <c r="J71" s="106">
        <v>8620594</v>
      </c>
      <c r="K71" s="106">
        <v>727274</v>
      </c>
      <c r="L71" s="106">
        <v>109956</v>
      </c>
      <c r="M71" s="107">
        <f>+I71+J71+K71+L71</f>
        <v>31284906</v>
      </c>
      <c r="N71" s="106"/>
      <c r="O71" s="106"/>
      <c r="P71" s="106"/>
      <c r="Q71" s="108">
        <f>+N71+O71+P71</f>
        <v>0</v>
      </c>
      <c r="R71" s="108">
        <f>+Q71+M71</f>
        <v>31284906</v>
      </c>
      <c r="S71" s="99">
        <f>+M71/R71*100</f>
        <v>100</v>
      </c>
      <c r="T71" s="101">
        <f>+Q71/R71*100</f>
        <v>0</v>
      </c>
      <c r="U71" s="16"/>
    </row>
    <row r="72" spans="1:21" s="15" customFormat="1" ht="27.75" customHeight="1">
      <c r="A72" s="10"/>
      <c r="B72" s="31">
        <v>1</v>
      </c>
      <c r="C72" s="31">
        <v>3</v>
      </c>
      <c r="D72" s="31" t="s">
        <v>43</v>
      </c>
      <c r="E72" s="32">
        <v>1</v>
      </c>
      <c r="F72" s="28"/>
      <c r="G72" s="46" t="s">
        <v>35</v>
      </c>
      <c r="H72" s="29"/>
      <c r="I72" s="106">
        <f>22654500.74-727274</f>
        <v>21927226.74</v>
      </c>
      <c r="J72" s="106">
        <v>6271576.669999999</v>
      </c>
      <c r="K72" s="106">
        <v>727274</v>
      </c>
      <c r="L72" s="106">
        <v>99902</v>
      </c>
      <c r="M72" s="107">
        <f>+I72+J72+K72+L72</f>
        <v>29025979.409999996</v>
      </c>
      <c r="N72" s="106"/>
      <c r="O72" s="106"/>
      <c r="P72" s="106"/>
      <c r="Q72" s="108">
        <f>+N72+O72+P72</f>
        <v>0</v>
      </c>
      <c r="R72" s="108">
        <f>+Q72+M72</f>
        <v>29025979.409999996</v>
      </c>
      <c r="S72" s="99">
        <f>+M72/R72*100</f>
        <v>100</v>
      </c>
      <c r="T72" s="101">
        <f>+Q72/R72*100</f>
        <v>0</v>
      </c>
      <c r="U72" s="16"/>
    </row>
    <row r="73" spans="1:21" s="15" customFormat="1" ht="27.75" customHeight="1">
      <c r="A73" s="10"/>
      <c r="B73" s="31">
        <v>1</v>
      </c>
      <c r="C73" s="31">
        <v>3</v>
      </c>
      <c r="D73" s="31" t="s">
        <v>43</v>
      </c>
      <c r="E73" s="32">
        <v>1</v>
      </c>
      <c r="F73" s="28"/>
      <c r="G73" s="46" t="s">
        <v>36</v>
      </c>
      <c r="H73" s="29"/>
      <c r="I73" s="106">
        <f>22639463.63-727274</f>
        <v>21912189.63</v>
      </c>
      <c r="J73" s="106">
        <v>6271576.669999999</v>
      </c>
      <c r="K73" s="106">
        <v>727274</v>
      </c>
      <c r="L73" s="106">
        <v>99902</v>
      </c>
      <c r="M73" s="107">
        <f>+I73+J73+K73+L73</f>
        <v>29010942.299999997</v>
      </c>
      <c r="N73" s="106"/>
      <c r="O73" s="106"/>
      <c r="P73" s="106"/>
      <c r="Q73" s="108">
        <f>+N73+O73+P73</f>
        <v>0</v>
      </c>
      <c r="R73" s="108">
        <f>+Q73+M73</f>
        <v>29010942.299999997</v>
      </c>
      <c r="S73" s="99">
        <f>+M73/R73*100</f>
        <v>100</v>
      </c>
      <c r="T73" s="101">
        <f>+Q73/R73*100</f>
        <v>0</v>
      </c>
      <c r="U73" s="16"/>
    </row>
    <row r="74" spans="1:21" s="15" customFormat="1" ht="27.75" customHeight="1">
      <c r="A74" s="10"/>
      <c r="B74" s="31">
        <v>1</v>
      </c>
      <c r="C74" s="31">
        <v>3</v>
      </c>
      <c r="D74" s="31" t="s">
        <v>43</v>
      </c>
      <c r="E74" s="32">
        <v>1</v>
      </c>
      <c r="F74" s="28"/>
      <c r="G74" s="46" t="s">
        <v>30</v>
      </c>
      <c r="H74" s="29"/>
      <c r="I74" s="97">
        <f aca="true" t="shared" si="24" ref="I74:N74">_xlfn.IFERROR(I73/I70,0)*100</f>
        <v>101.34583453354402</v>
      </c>
      <c r="J74" s="97">
        <f t="shared" si="24"/>
        <v>66.21371825048</v>
      </c>
      <c r="K74" s="97">
        <f t="shared" si="24"/>
        <v>0</v>
      </c>
      <c r="L74" s="97">
        <f t="shared" si="24"/>
        <v>90.85634253701481</v>
      </c>
      <c r="M74" s="97">
        <f t="shared" si="24"/>
        <v>92.97521305566748</v>
      </c>
      <c r="N74" s="97">
        <f t="shared" si="24"/>
        <v>0</v>
      </c>
      <c r="O74" s="98"/>
      <c r="P74" s="97">
        <f>_xlfn.IFERROR(P73/P70,0)*100</f>
        <v>0</v>
      </c>
      <c r="Q74" s="97">
        <f>_xlfn.IFERROR(Q73/Q70,0)*100</f>
        <v>0</v>
      </c>
      <c r="R74" s="97">
        <f>_xlfn.IFERROR(R73/R70,0)*100</f>
        <v>92.97521305566748</v>
      </c>
      <c r="S74" s="100"/>
      <c r="T74" s="100"/>
      <c r="U74" s="16"/>
    </row>
    <row r="75" spans="1:21" s="15" customFormat="1" ht="27.75" customHeight="1">
      <c r="A75" s="10"/>
      <c r="B75" s="31">
        <v>1</v>
      </c>
      <c r="C75" s="31">
        <v>3</v>
      </c>
      <c r="D75" s="31" t="s">
        <v>43</v>
      </c>
      <c r="E75" s="32">
        <v>1</v>
      </c>
      <c r="F75" s="28"/>
      <c r="G75" s="46" t="s">
        <v>31</v>
      </c>
      <c r="H75" s="29"/>
      <c r="I75" s="97">
        <f aca="true" t="shared" si="25" ref="I75:N75">_xlfn.IFERROR(I73/I71,0)*100</f>
        <v>100.38991758037102</v>
      </c>
      <c r="J75" s="97">
        <f t="shared" si="25"/>
        <v>72.75109661816806</v>
      </c>
      <c r="K75" s="97">
        <f t="shared" si="25"/>
        <v>100</v>
      </c>
      <c r="L75" s="97">
        <f t="shared" si="25"/>
        <v>90.85634253701481</v>
      </c>
      <c r="M75" s="97">
        <f t="shared" si="25"/>
        <v>92.73143508885721</v>
      </c>
      <c r="N75" s="97">
        <f t="shared" si="25"/>
        <v>0</v>
      </c>
      <c r="O75" s="98"/>
      <c r="P75" s="97">
        <f>_xlfn.IFERROR(P73/P71,0)*100</f>
        <v>0</v>
      </c>
      <c r="Q75" s="97">
        <f>_xlfn.IFERROR(Q73/Q71,0)*100</f>
        <v>0</v>
      </c>
      <c r="R75" s="97">
        <f>_xlfn.IFERROR(R73/R71,0)*100</f>
        <v>92.73143508885721</v>
      </c>
      <c r="S75" s="100"/>
      <c r="T75" s="100"/>
      <c r="U75" s="16"/>
    </row>
    <row r="76" spans="1:21" s="15" customFormat="1" ht="27.75" customHeight="1">
      <c r="A76" s="10"/>
      <c r="B76" s="25"/>
      <c r="C76" s="25"/>
      <c r="D76" s="25"/>
      <c r="E76" s="30"/>
      <c r="F76" s="28"/>
      <c r="G76" s="46"/>
      <c r="H76" s="29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100"/>
      <c r="T76" s="100"/>
      <c r="U76" s="16"/>
    </row>
    <row r="77" spans="1:21" s="15" customFormat="1" ht="60" customHeight="1">
      <c r="A77" s="10"/>
      <c r="B77" s="31">
        <v>1</v>
      </c>
      <c r="C77" s="31">
        <v>3</v>
      </c>
      <c r="D77" s="31" t="s">
        <v>39</v>
      </c>
      <c r="E77" s="30"/>
      <c r="F77" s="28"/>
      <c r="G77" s="47" t="s">
        <v>46</v>
      </c>
      <c r="H77" s="29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100"/>
      <c r="T77" s="100"/>
      <c r="U77" s="16"/>
    </row>
    <row r="78" spans="1:21" s="15" customFormat="1" ht="27.75" customHeight="1">
      <c r="A78" s="10"/>
      <c r="B78" s="31">
        <v>1</v>
      </c>
      <c r="C78" s="31">
        <v>3</v>
      </c>
      <c r="D78" s="31" t="s">
        <v>39</v>
      </c>
      <c r="E78" s="30"/>
      <c r="F78" s="28"/>
      <c r="G78" s="46" t="s">
        <v>33</v>
      </c>
      <c r="H78" s="29"/>
      <c r="I78" s="106">
        <f>+I86</f>
        <v>9828986</v>
      </c>
      <c r="J78" s="106">
        <f>+J86</f>
        <v>2191606</v>
      </c>
      <c r="K78" s="106">
        <f>+K86</f>
        <v>0</v>
      </c>
      <c r="L78" s="106">
        <f>+L86</f>
        <v>31416</v>
      </c>
      <c r="M78" s="107">
        <f>+I78+J78+K78+L78</f>
        <v>12052008</v>
      </c>
      <c r="N78" s="106"/>
      <c r="O78" s="106"/>
      <c r="P78" s="106"/>
      <c r="Q78" s="108">
        <f>+N78+O78+P78</f>
        <v>0</v>
      </c>
      <c r="R78" s="108">
        <f>+Q78+M78</f>
        <v>12052008</v>
      </c>
      <c r="S78" s="99">
        <f>+M78/R78*100</f>
        <v>100</v>
      </c>
      <c r="T78" s="101">
        <f>+Q78/R78*100</f>
        <v>0</v>
      </c>
      <c r="U78" s="16"/>
    </row>
    <row r="79" spans="1:21" s="15" customFormat="1" ht="27.75" customHeight="1">
      <c r="A79" s="10"/>
      <c r="B79" s="31">
        <v>1</v>
      </c>
      <c r="C79" s="31">
        <v>3</v>
      </c>
      <c r="D79" s="31" t="s">
        <v>39</v>
      </c>
      <c r="E79" s="30"/>
      <c r="F79" s="28"/>
      <c r="G79" s="46" t="s">
        <v>34</v>
      </c>
      <c r="H79" s="29"/>
      <c r="I79" s="106">
        <f aca="true" t="shared" si="26" ref="I79:J81">+I87</f>
        <v>9875175</v>
      </c>
      <c r="J79" s="106">
        <f t="shared" si="26"/>
        <v>2150260</v>
      </c>
      <c r="K79" s="106">
        <f aca="true" t="shared" si="27" ref="K79:L81">+K87</f>
        <v>0</v>
      </c>
      <c r="L79" s="106">
        <f t="shared" si="27"/>
        <v>31416</v>
      </c>
      <c r="M79" s="107">
        <f>+I79+J79+K79+L79</f>
        <v>12056851</v>
      </c>
      <c r="N79" s="106"/>
      <c r="O79" s="106"/>
      <c r="P79" s="106"/>
      <c r="Q79" s="108">
        <f>+N79+O79+P79</f>
        <v>0</v>
      </c>
      <c r="R79" s="108">
        <f>+Q79+M79</f>
        <v>12056851</v>
      </c>
      <c r="S79" s="99">
        <f>+M79/R79*100</f>
        <v>100</v>
      </c>
      <c r="T79" s="101">
        <f>+Q79/R79*100</f>
        <v>0</v>
      </c>
      <c r="U79" s="16"/>
    </row>
    <row r="80" spans="1:21" s="15" customFormat="1" ht="27.75" customHeight="1">
      <c r="A80" s="10"/>
      <c r="B80" s="31">
        <v>1</v>
      </c>
      <c r="C80" s="31">
        <v>3</v>
      </c>
      <c r="D80" s="31" t="s">
        <v>39</v>
      </c>
      <c r="E80" s="30"/>
      <c r="F80" s="28"/>
      <c r="G80" s="46" t="s">
        <v>35</v>
      </c>
      <c r="H80" s="29"/>
      <c r="I80" s="106">
        <f t="shared" si="26"/>
        <v>9991986</v>
      </c>
      <c r="J80" s="106">
        <f t="shared" si="26"/>
        <v>1648217</v>
      </c>
      <c r="K80" s="106">
        <f t="shared" si="27"/>
        <v>0</v>
      </c>
      <c r="L80" s="106">
        <f t="shared" si="27"/>
        <v>0</v>
      </c>
      <c r="M80" s="107">
        <f>+I80+J80+K80+L80</f>
        <v>11640203</v>
      </c>
      <c r="N80" s="106"/>
      <c r="O80" s="106"/>
      <c r="P80" s="106"/>
      <c r="Q80" s="108">
        <f>+N80+O80+P80</f>
        <v>0</v>
      </c>
      <c r="R80" s="108">
        <f>+Q80+M80</f>
        <v>11640203</v>
      </c>
      <c r="S80" s="99">
        <f>+M80/R80*100</f>
        <v>100</v>
      </c>
      <c r="T80" s="101">
        <f>+Q80/R80*100</f>
        <v>0</v>
      </c>
      <c r="U80" s="16"/>
    </row>
    <row r="81" spans="1:21" s="15" customFormat="1" ht="27.75" customHeight="1">
      <c r="A81" s="10"/>
      <c r="B81" s="31">
        <v>1</v>
      </c>
      <c r="C81" s="31">
        <v>3</v>
      </c>
      <c r="D81" s="31" t="s">
        <v>39</v>
      </c>
      <c r="E81" s="30"/>
      <c r="F81" s="28"/>
      <c r="G81" s="46" t="s">
        <v>36</v>
      </c>
      <c r="H81" s="29"/>
      <c r="I81" s="106">
        <f t="shared" si="26"/>
        <v>9985430</v>
      </c>
      <c r="J81" s="106">
        <f t="shared" si="26"/>
        <v>1648217</v>
      </c>
      <c r="K81" s="106">
        <f t="shared" si="27"/>
        <v>0</v>
      </c>
      <c r="L81" s="106">
        <f t="shared" si="27"/>
        <v>0</v>
      </c>
      <c r="M81" s="107">
        <f>+I81+J81+K81+L81</f>
        <v>11633647</v>
      </c>
      <c r="N81" s="106"/>
      <c r="O81" s="106"/>
      <c r="P81" s="106"/>
      <c r="Q81" s="108">
        <f>+N81+O81+P81</f>
        <v>0</v>
      </c>
      <c r="R81" s="108">
        <f>+Q81+M81</f>
        <v>11633647</v>
      </c>
      <c r="S81" s="99">
        <f>+M81/R81*100</f>
        <v>100</v>
      </c>
      <c r="T81" s="101">
        <f>+Q81/R81*100</f>
        <v>0</v>
      </c>
      <c r="U81" s="16"/>
    </row>
    <row r="82" spans="1:21" s="15" customFormat="1" ht="27.75" customHeight="1">
      <c r="A82" s="10"/>
      <c r="B82" s="31">
        <v>1</v>
      </c>
      <c r="C82" s="31">
        <v>3</v>
      </c>
      <c r="D82" s="31" t="s">
        <v>39</v>
      </c>
      <c r="E82" s="30"/>
      <c r="F82" s="28"/>
      <c r="G82" s="46" t="s">
        <v>30</v>
      </c>
      <c r="H82" s="29"/>
      <c r="I82" s="97">
        <f aca="true" t="shared" si="28" ref="I82:N82">_xlfn.IFERROR(I81/I78,0)*100</f>
        <v>101.59165960761365</v>
      </c>
      <c r="J82" s="97">
        <f t="shared" si="28"/>
        <v>75.20589923553777</v>
      </c>
      <c r="K82" s="97">
        <f t="shared" si="28"/>
        <v>0</v>
      </c>
      <c r="L82" s="97">
        <f t="shared" si="28"/>
        <v>0</v>
      </c>
      <c r="M82" s="97">
        <f t="shared" si="28"/>
        <v>96.52870293481385</v>
      </c>
      <c r="N82" s="97">
        <f t="shared" si="28"/>
        <v>0</v>
      </c>
      <c r="O82" s="98"/>
      <c r="P82" s="97">
        <f>_xlfn.IFERROR(P81/P78,0)*100</f>
        <v>0</v>
      </c>
      <c r="Q82" s="97">
        <f>_xlfn.IFERROR(Q81/Q78,0)*100</f>
        <v>0</v>
      </c>
      <c r="R82" s="97">
        <f>_xlfn.IFERROR(R81/R78,0)*100</f>
        <v>96.52870293481385</v>
      </c>
      <c r="S82" s="100"/>
      <c r="T82" s="100"/>
      <c r="U82" s="16"/>
    </row>
    <row r="83" spans="1:21" s="15" customFormat="1" ht="27.75" customHeight="1">
      <c r="A83" s="10"/>
      <c r="B83" s="31">
        <v>1</v>
      </c>
      <c r="C83" s="31">
        <v>3</v>
      </c>
      <c r="D83" s="31" t="s">
        <v>39</v>
      </c>
      <c r="E83" s="30"/>
      <c r="F83" s="28"/>
      <c r="G83" s="46" t="s">
        <v>31</v>
      </c>
      <c r="H83" s="29"/>
      <c r="I83" s="97">
        <f aca="true" t="shared" si="29" ref="I83:N83">_xlfn.IFERROR(I81/I79,0)*100</f>
        <v>101.11648654327645</v>
      </c>
      <c r="J83" s="97">
        <f t="shared" si="29"/>
        <v>76.65198627142765</v>
      </c>
      <c r="K83" s="97">
        <f t="shared" si="29"/>
        <v>0</v>
      </c>
      <c r="L83" s="97">
        <f t="shared" si="29"/>
        <v>0</v>
      </c>
      <c r="M83" s="97">
        <f t="shared" si="29"/>
        <v>96.48992925267137</v>
      </c>
      <c r="N83" s="97">
        <f t="shared" si="29"/>
        <v>0</v>
      </c>
      <c r="O83" s="98"/>
      <c r="P83" s="97">
        <f>_xlfn.IFERROR(P81/P79,0)*100</f>
        <v>0</v>
      </c>
      <c r="Q83" s="97">
        <f>_xlfn.IFERROR(Q81/Q79,0)*100</f>
        <v>0</v>
      </c>
      <c r="R83" s="97">
        <f>_xlfn.IFERROR(R81/R79,0)*100</f>
        <v>96.48992925267137</v>
      </c>
      <c r="S83" s="100"/>
      <c r="T83" s="100"/>
      <c r="U83" s="16"/>
    </row>
    <row r="84" spans="1:21" s="15" customFormat="1" ht="27.75" customHeight="1">
      <c r="A84" s="10"/>
      <c r="B84" s="25"/>
      <c r="C84" s="25"/>
      <c r="D84" s="25"/>
      <c r="E84" s="30"/>
      <c r="F84" s="28"/>
      <c r="G84" s="46"/>
      <c r="H84" s="29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100"/>
      <c r="T84" s="100"/>
      <c r="U84" s="16"/>
    </row>
    <row r="85" spans="1:21" s="15" customFormat="1" ht="60" customHeight="1">
      <c r="A85" s="10"/>
      <c r="B85" s="31">
        <v>1</v>
      </c>
      <c r="C85" s="31">
        <v>3</v>
      </c>
      <c r="D85" s="31" t="s">
        <v>39</v>
      </c>
      <c r="E85" s="32">
        <v>1</v>
      </c>
      <c r="F85" s="28"/>
      <c r="G85" s="47" t="s">
        <v>47</v>
      </c>
      <c r="H85" s="29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100"/>
      <c r="T85" s="100"/>
      <c r="U85" s="16"/>
    </row>
    <row r="86" spans="1:21" s="15" customFormat="1" ht="27.75" customHeight="1">
      <c r="A86" s="10"/>
      <c r="B86" s="31">
        <v>1</v>
      </c>
      <c r="C86" s="31">
        <v>3</v>
      </c>
      <c r="D86" s="31" t="s">
        <v>39</v>
      </c>
      <c r="E86" s="32">
        <v>1</v>
      </c>
      <c r="F86" s="28"/>
      <c r="G86" s="46" t="s">
        <v>33</v>
      </c>
      <c r="H86" s="29"/>
      <c r="I86" s="106">
        <v>9828986</v>
      </c>
      <c r="J86" s="106">
        <v>2191606</v>
      </c>
      <c r="K86" s="106"/>
      <c r="L86" s="106">
        <v>31416</v>
      </c>
      <c r="M86" s="107">
        <f>+I86+J86+K86+L86</f>
        <v>12052008</v>
      </c>
      <c r="N86" s="106"/>
      <c r="O86" s="106"/>
      <c r="P86" s="106"/>
      <c r="Q86" s="108">
        <f>+N86+O86+P86</f>
        <v>0</v>
      </c>
      <c r="R86" s="108">
        <f>+Q86+M86</f>
        <v>12052008</v>
      </c>
      <c r="S86" s="99">
        <f>+M86/R86*100</f>
        <v>100</v>
      </c>
      <c r="T86" s="101">
        <f>+Q86/R86*100</f>
        <v>0</v>
      </c>
      <c r="U86" s="16"/>
    </row>
    <row r="87" spans="1:21" s="15" customFormat="1" ht="27.75" customHeight="1">
      <c r="A87" s="10"/>
      <c r="B87" s="31">
        <v>1</v>
      </c>
      <c r="C87" s="31">
        <v>3</v>
      </c>
      <c r="D87" s="31" t="s">
        <v>39</v>
      </c>
      <c r="E87" s="32">
        <v>1</v>
      </c>
      <c r="F87" s="28"/>
      <c r="G87" s="46" t="s">
        <v>34</v>
      </c>
      <c r="H87" s="29"/>
      <c r="I87" s="106">
        <v>9875175</v>
      </c>
      <c r="J87" s="106">
        <v>2150260</v>
      </c>
      <c r="K87" s="106"/>
      <c r="L87" s="106">
        <v>31416</v>
      </c>
      <c r="M87" s="107">
        <f>+I87+J87+K87+L87</f>
        <v>12056851</v>
      </c>
      <c r="N87" s="106"/>
      <c r="O87" s="106"/>
      <c r="P87" s="106"/>
      <c r="Q87" s="108">
        <f>+N87+O87+P87</f>
        <v>0</v>
      </c>
      <c r="R87" s="108">
        <f>+Q87+M87</f>
        <v>12056851</v>
      </c>
      <c r="S87" s="99">
        <f>+M87/R87*100</f>
        <v>100</v>
      </c>
      <c r="T87" s="101">
        <f>+Q87/R87*100</f>
        <v>0</v>
      </c>
      <c r="U87" s="16"/>
    </row>
    <row r="88" spans="1:21" s="15" customFormat="1" ht="27.75" customHeight="1">
      <c r="A88" s="10"/>
      <c r="B88" s="31">
        <v>1</v>
      </c>
      <c r="C88" s="31">
        <v>3</v>
      </c>
      <c r="D88" s="31" t="s">
        <v>39</v>
      </c>
      <c r="E88" s="32">
        <v>1</v>
      </c>
      <c r="F88" s="28"/>
      <c r="G88" s="46" t="s">
        <v>35</v>
      </c>
      <c r="H88" s="29"/>
      <c r="I88" s="106">
        <v>9991986</v>
      </c>
      <c r="J88" s="106">
        <v>1648217</v>
      </c>
      <c r="K88" s="106">
        <v>0</v>
      </c>
      <c r="L88" s="106">
        <v>0</v>
      </c>
      <c r="M88" s="107">
        <f>+I88+J88+K88+L88</f>
        <v>11640203</v>
      </c>
      <c r="N88" s="106"/>
      <c r="O88" s="106"/>
      <c r="P88" s="106"/>
      <c r="Q88" s="108">
        <f>+N88+O88+P88</f>
        <v>0</v>
      </c>
      <c r="R88" s="108">
        <f>+Q88+M88</f>
        <v>11640203</v>
      </c>
      <c r="S88" s="99">
        <f>+M88/R88*100</f>
        <v>100</v>
      </c>
      <c r="T88" s="101">
        <f>+Q88/R88*100</f>
        <v>0</v>
      </c>
      <c r="U88" s="16"/>
    </row>
    <row r="89" spans="1:21" s="15" customFormat="1" ht="27.75" customHeight="1">
      <c r="A89" s="10"/>
      <c r="B89" s="31">
        <v>1</v>
      </c>
      <c r="C89" s="31">
        <v>3</v>
      </c>
      <c r="D89" s="31" t="s">
        <v>39</v>
      </c>
      <c r="E89" s="32">
        <v>1</v>
      </c>
      <c r="F89" s="28"/>
      <c r="G89" s="46" t="s">
        <v>36</v>
      </c>
      <c r="H89" s="29"/>
      <c r="I89" s="106">
        <v>9985430</v>
      </c>
      <c r="J89" s="106">
        <v>1648217</v>
      </c>
      <c r="K89" s="106">
        <v>0</v>
      </c>
      <c r="L89" s="106">
        <v>0</v>
      </c>
      <c r="M89" s="107">
        <f>+I89+J89+K89+L89</f>
        <v>11633647</v>
      </c>
      <c r="N89" s="106"/>
      <c r="O89" s="106"/>
      <c r="P89" s="106"/>
      <c r="Q89" s="108">
        <f>+N89+O89+P89</f>
        <v>0</v>
      </c>
      <c r="R89" s="108">
        <f>+Q89+M89</f>
        <v>11633647</v>
      </c>
      <c r="S89" s="99">
        <f>+M89/R89*100</f>
        <v>100</v>
      </c>
      <c r="T89" s="101">
        <f>+Q89/R89*100</f>
        <v>0</v>
      </c>
      <c r="U89" s="16"/>
    </row>
    <row r="90" spans="1:21" s="15" customFormat="1" ht="27.75" customHeight="1">
      <c r="A90" s="10"/>
      <c r="B90" s="31">
        <v>1</v>
      </c>
      <c r="C90" s="31">
        <v>3</v>
      </c>
      <c r="D90" s="31" t="s">
        <v>39</v>
      </c>
      <c r="E90" s="32">
        <v>1</v>
      </c>
      <c r="F90" s="28"/>
      <c r="G90" s="46" t="s">
        <v>30</v>
      </c>
      <c r="H90" s="29"/>
      <c r="I90" s="97">
        <f aca="true" t="shared" si="30" ref="I90:N90">_xlfn.IFERROR(I89/I86,0)*100</f>
        <v>101.59165960761365</v>
      </c>
      <c r="J90" s="97">
        <f t="shared" si="30"/>
        <v>75.20589923553777</v>
      </c>
      <c r="K90" s="97">
        <f t="shared" si="30"/>
        <v>0</v>
      </c>
      <c r="L90" s="97">
        <f t="shared" si="30"/>
        <v>0</v>
      </c>
      <c r="M90" s="97">
        <f t="shared" si="30"/>
        <v>96.52870293481385</v>
      </c>
      <c r="N90" s="97">
        <f t="shared" si="30"/>
        <v>0</v>
      </c>
      <c r="O90" s="98"/>
      <c r="P90" s="97">
        <f>_xlfn.IFERROR(P89/P86,0)*100</f>
        <v>0</v>
      </c>
      <c r="Q90" s="97">
        <f>_xlfn.IFERROR(Q89/Q86,0)*100</f>
        <v>0</v>
      </c>
      <c r="R90" s="97">
        <f>_xlfn.IFERROR(R89/R86,0)*100</f>
        <v>96.52870293481385</v>
      </c>
      <c r="S90" s="100"/>
      <c r="T90" s="100"/>
      <c r="U90" s="16"/>
    </row>
    <row r="91" spans="1:21" s="15" customFormat="1" ht="27.75" customHeight="1">
      <c r="A91" s="10"/>
      <c r="B91" s="31">
        <v>1</v>
      </c>
      <c r="C91" s="31">
        <v>3</v>
      </c>
      <c r="D91" s="31" t="s">
        <v>39</v>
      </c>
      <c r="E91" s="32">
        <v>1</v>
      </c>
      <c r="F91" s="28"/>
      <c r="G91" s="46" t="s">
        <v>31</v>
      </c>
      <c r="H91" s="29"/>
      <c r="I91" s="97">
        <f aca="true" t="shared" si="31" ref="I91:N91">_xlfn.IFERROR(I89/I87,0)*100</f>
        <v>101.11648654327645</v>
      </c>
      <c r="J91" s="97">
        <f t="shared" si="31"/>
        <v>76.65198627142765</v>
      </c>
      <c r="K91" s="97">
        <f t="shared" si="31"/>
        <v>0</v>
      </c>
      <c r="L91" s="97">
        <f t="shared" si="31"/>
        <v>0</v>
      </c>
      <c r="M91" s="97">
        <f t="shared" si="31"/>
        <v>96.48992925267137</v>
      </c>
      <c r="N91" s="97">
        <f t="shared" si="31"/>
        <v>0</v>
      </c>
      <c r="O91" s="98"/>
      <c r="P91" s="97">
        <f>_xlfn.IFERROR(P89/P87,0)*100</f>
        <v>0</v>
      </c>
      <c r="Q91" s="97">
        <f>_xlfn.IFERROR(Q89/Q87,0)*100</f>
        <v>0</v>
      </c>
      <c r="R91" s="97">
        <f>_xlfn.IFERROR(R89/R87,0)*100</f>
        <v>96.48992925267137</v>
      </c>
      <c r="S91" s="100"/>
      <c r="T91" s="100"/>
      <c r="U91" s="16"/>
    </row>
    <row r="92" spans="1:21" s="15" customFormat="1" ht="27.75" customHeight="1">
      <c r="A92" s="10"/>
      <c r="B92" s="31"/>
      <c r="C92" s="31"/>
      <c r="D92" s="31"/>
      <c r="E92" s="32"/>
      <c r="F92" s="28"/>
      <c r="G92" s="46"/>
      <c r="H92" s="29"/>
      <c r="I92" s="97"/>
      <c r="J92" s="98"/>
      <c r="K92" s="97"/>
      <c r="L92" s="98"/>
      <c r="M92" s="98"/>
      <c r="N92" s="98"/>
      <c r="O92" s="98"/>
      <c r="P92" s="98"/>
      <c r="Q92" s="98"/>
      <c r="R92" s="98"/>
      <c r="S92" s="100"/>
      <c r="T92" s="102"/>
      <c r="U92" s="16"/>
    </row>
    <row r="93" spans="1:21" s="15" customFormat="1" ht="27.75" customHeight="1">
      <c r="A93" s="10"/>
      <c r="B93" s="31">
        <v>1</v>
      </c>
      <c r="C93" s="31">
        <v>3</v>
      </c>
      <c r="D93" s="31" t="s">
        <v>48</v>
      </c>
      <c r="E93" s="32"/>
      <c r="F93" s="28"/>
      <c r="G93" s="46" t="s">
        <v>49</v>
      </c>
      <c r="H93" s="29"/>
      <c r="I93" s="97"/>
      <c r="J93" s="98"/>
      <c r="K93" s="97"/>
      <c r="L93" s="98"/>
      <c r="M93" s="98"/>
      <c r="N93" s="98"/>
      <c r="O93" s="98"/>
      <c r="P93" s="98"/>
      <c r="Q93" s="98"/>
      <c r="R93" s="98"/>
      <c r="S93" s="100"/>
      <c r="T93" s="102"/>
      <c r="U93" s="16"/>
    </row>
    <row r="94" spans="1:21" s="15" customFormat="1" ht="27.75" customHeight="1">
      <c r="A94" s="10"/>
      <c r="B94" s="31">
        <v>1</v>
      </c>
      <c r="C94" s="31">
        <v>3</v>
      </c>
      <c r="D94" s="31" t="s">
        <v>48</v>
      </c>
      <c r="E94" s="32"/>
      <c r="F94" s="28"/>
      <c r="G94" s="46" t="s">
        <v>33</v>
      </c>
      <c r="H94" s="29"/>
      <c r="I94" s="97">
        <f>+I102</f>
        <v>0</v>
      </c>
      <c r="J94" s="97">
        <f>+J102</f>
        <v>0</v>
      </c>
      <c r="K94" s="97"/>
      <c r="L94" s="97">
        <f>+L102</f>
        <v>0</v>
      </c>
      <c r="M94" s="98">
        <f>+I94+J94+K94+L94</f>
        <v>0</v>
      </c>
      <c r="N94" s="97">
        <f>+N102</f>
        <v>0</v>
      </c>
      <c r="O94" s="97"/>
      <c r="P94" s="106">
        <f>+P102</f>
        <v>19000000</v>
      </c>
      <c r="Q94" s="108">
        <f>+N94+O94+P94</f>
        <v>19000000</v>
      </c>
      <c r="R94" s="108">
        <f>+Q94+M94</f>
        <v>19000000</v>
      </c>
      <c r="S94" s="99">
        <f>+M94/R94*100</f>
        <v>0</v>
      </c>
      <c r="T94" s="101">
        <f>+Q94/R94*100</f>
        <v>100</v>
      </c>
      <c r="U94" s="16"/>
    </row>
    <row r="95" spans="1:21" s="15" customFormat="1" ht="27.75" customHeight="1">
      <c r="A95" s="10"/>
      <c r="B95" s="31">
        <v>1</v>
      </c>
      <c r="C95" s="31">
        <v>3</v>
      </c>
      <c r="D95" s="31" t="s">
        <v>48</v>
      </c>
      <c r="E95" s="32"/>
      <c r="F95" s="28"/>
      <c r="G95" s="46" t="s">
        <v>34</v>
      </c>
      <c r="H95" s="29"/>
      <c r="I95" s="97">
        <f aca="true" t="shared" si="32" ref="I95:J97">+I103</f>
        <v>0</v>
      </c>
      <c r="J95" s="97">
        <f t="shared" si="32"/>
        <v>0</v>
      </c>
      <c r="K95" s="97"/>
      <c r="L95" s="97">
        <f>+L103</f>
        <v>0</v>
      </c>
      <c r="M95" s="98">
        <f>+I95+J95+K95+L95</f>
        <v>0</v>
      </c>
      <c r="N95" s="97">
        <f>+N103</f>
        <v>0</v>
      </c>
      <c r="O95" s="97"/>
      <c r="P95" s="106">
        <f>+P103</f>
        <v>19000000</v>
      </c>
      <c r="Q95" s="108">
        <f>+N95+O95+P95</f>
        <v>19000000</v>
      </c>
      <c r="R95" s="108">
        <f>+Q95+M95</f>
        <v>19000000</v>
      </c>
      <c r="S95" s="99">
        <f>+M95/R95*100</f>
        <v>0</v>
      </c>
      <c r="T95" s="101">
        <f>+Q95/R95*100</f>
        <v>100</v>
      </c>
      <c r="U95" s="16"/>
    </row>
    <row r="96" spans="1:21" s="15" customFormat="1" ht="27.75" customHeight="1">
      <c r="A96" s="10"/>
      <c r="B96" s="31">
        <v>1</v>
      </c>
      <c r="C96" s="31">
        <v>3</v>
      </c>
      <c r="D96" s="31" t="s">
        <v>48</v>
      </c>
      <c r="E96" s="32"/>
      <c r="F96" s="28"/>
      <c r="G96" s="46" t="s">
        <v>35</v>
      </c>
      <c r="H96" s="29"/>
      <c r="I96" s="97">
        <f t="shared" si="32"/>
        <v>0</v>
      </c>
      <c r="J96" s="97">
        <f t="shared" si="32"/>
        <v>0</v>
      </c>
      <c r="K96" s="97"/>
      <c r="L96" s="97">
        <f>+L104</f>
        <v>0</v>
      </c>
      <c r="M96" s="98">
        <f>+I96+J96+K96+L96</f>
        <v>0</v>
      </c>
      <c r="N96" s="97">
        <f>+N104</f>
        <v>0</v>
      </c>
      <c r="O96" s="97"/>
      <c r="P96" s="106">
        <f>+P104</f>
        <v>179194319.71</v>
      </c>
      <c r="Q96" s="108">
        <f>+N96+O96+P96</f>
        <v>179194319.71</v>
      </c>
      <c r="R96" s="108">
        <f>+Q96+M96</f>
        <v>179194319.71</v>
      </c>
      <c r="S96" s="99">
        <f>+M96/R96*100</f>
        <v>0</v>
      </c>
      <c r="T96" s="101">
        <f>+Q96/R96*100</f>
        <v>100</v>
      </c>
      <c r="U96" s="16"/>
    </row>
    <row r="97" spans="1:21" s="15" customFormat="1" ht="27.75" customHeight="1">
      <c r="A97" s="10"/>
      <c r="B97" s="31">
        <v>1</v>
      </c>
      <c r="C97" s="31">
        <v>3</v>
      </c>
      <c r="D97" s="31" t="s">
        <v>48</v>
      </c>
      <c r="E97" s="32"/>
      <c r="F97" s="28"/>
      <c r="G97" s="46" t="s">
        <v>36</v>
      </c>
      <c r="H97" s="29"/>
      <c r="I97" s="97">
        <f t="shared" si="32"/>
        <v>0</v>
      </c>
      <c r="J97" s="97">
        <f t="shared" si="32"/>
        <v>0</v>
      </c>
      <c r="K97" s="97"/>
      <c r="L97" s="97">
        <f>+L105</f>
        <v>0</v>
      </c>
      <c r="M97" s="98">
        <f>+I97+J97+K97+L97</f>
        <v>0</v>
      </c>
      <c r="N97" s="97">
        <f>+N105</f>
        <v>0</v>
      </c>
      <c r="O97" s="97"/>
      <c r="P97" s="106">
        <f>+P105</f>
        <v>179194319.71</v>
      </c>
      <c r="Q97" s="108">
        <f>+N97+O97+P97</f>
        <v>179194319.71</v>
      </c>
      <c r="R97" s="108">
        <f>+Q97+M97</f>
        <v>179194319.71</v>
      </c>
      <c r="S97" s="99">
        <f>+M97/R97*100</f>
        <v>0</v>
      </c>
      <c r="T97" s="101">
        <f>+Q97/R97*100</f>
        <v>100</v>
      </c>
      <c r="U97" s="16"/>
    </row>
    <row r="98" spans="1:21" s="15" customFormat="1" ht="27.75" customHeight="1">
      <c r="A98" s="10"/>
      <c r="B98" s="31">
        <v>1</v>
      </c>
      <c r="C98" s="31">
        <v>3</v>
      </c>
      <c r="D98" s="31" t="s">
        <v>48</v>
      </c>
      <c r="E98" s="32"/>
      <c r="F98" s="28"/>
      <c r="G98" s="46" t="s">
        <v>30</v>
      </c>
      <c r="H98" s="29"/>
      <c r="I98" s="97">
        <f aca="true" t="shared" si="33" ref="I98:N98">_xlfn.IFERROR(I97/I94,0)*100</f>
        <v>0</v>
      </c>
      <c r="J98" s="97">
        <f t="shared" si="33"/>
        <v>0</v>
      </c>
      <c r="K98" s="97">
        <f t="shared" si="33"/>
        <v>0</v>
      </c>
      <c r="L98" s="97">
        <f t="shared" si="33"/>
        <v>0</v>
      </c>
      <c r="M98" s="97">
        <f t="shared" si="33"/>
        <v>0</v>
      </c>
      <c r="N98" s="97">
        <f t="shared" si="33"/>
        <v>0</v>
      </c>
      <c r="O98" s="98"/>
      <c r="P98" s="97">
        <f>_xlfn.IFERROR(P97/P94,0)*100</f>
        <v>943.1279984736843</v>
      </c>
      <c r="Q98" s="97">
        <f>_xlfn.IFERROR(Q97/Q94,0)*100</f>
        <v>943.1279984736843</v>
      </c>
      <c r="R98" s="97">
        <f>_xlfn.IFERROR(R97/R94,0)*100</f>
        <v>943.1279984736843</v>
      </c>
      <c r="S98" s="100"/>
      <c r="T98" s="100"/>
      <c r="U98" s="16"/>
    </row>
    <row r="99" spans="1:21" s="15" customFormat="1" ht="27.75" customHeight="1">
      <c r="A99" s="10"/>
      <c r="B99" s="31">
        <v>1</v>
      </c>
      <c r="C99" s="31">
        <v>3</v>
      </c>
      <c r="D99" s="31" t="s">
        <v>48</v>
      </c>
      <c r="E99" s="32"/>
      <c r="F99" s="28"/>
      <c r="G99" s="46" t="s">
        <v>31</v>
      </c>
      <c r="H99" s="29"/>
      <c r="I99" s="97">
        <f aca="true" t="shared" si="34" ref="I99:N99">_xlfn.IFERROR(I97/I95,0)*100</f>
        <v>0</v>
      </c>
      <c r="J99" s="97">
        <f t="shared" si="34"/>
        <v>0</v>
      </c>
      <c r="K99" s="97">
        <f t="shared" si="34"/>
        <v>0</v>
      </c>
      <c r="L99" s="97">
        <f t="shared" si="34"/>
        <v>0</v>
      </c>
      <c r="M99" s="97">
        <f t="shared" si="34"/>
        <v>0</v>
      </c>
      <c r="N99" s="97">
        <f t="shared" si="34"/>
        <v>0</v>
      </c>
      <c r="O99" s="98"/>
      <c r="P99" s="97">
        <f>_xlfn.IFERROR(P97/P95,0)*100</f>
        <v>943.1279984736843</v>
      </c>
      <c r="Q99" s="97">
        <f>_xlfn.IFERROR(Q97/Q95,0)*100</f>
        <v>943.1279984736843</v>
      </c>
      <c r="R99" s="97">
        <f>_xlfn.IFERROR(R97/R95,0)*100</f>
        <v>943.1279984736843</v>
      </c>
      <c r="S99" s="100"/>
      <c r="T99" s="100"/>
      <c r="U99" s="16"/>
    </row>
    <row r="100" spans="1:21" s="15" customFormat="1" ht="27.75" customHeight="1">
      <c r="A100" s="10"/>
      <c r="B100" s="31"/>
      <c r="C100" s="31"/>
      <c r="D100" s="31"/>
      <c r="E100" s="32"/>
      <c r="F100" s="28"/>
      <c r="G100" s="46"/>
      <c r="H100" s="29"/>
      <c r="I100" s="97"/>
      <c r="J100" s="98"/>
      <c r="K100" s="97"/>
      <c r="L100" s="98"/>
      <c r="M100" s="98"/>
      <c r="N100" s="98"/>
      <c r="O100" s="98"/>
      <c r="P100" s="98"/>
      <c r="Q100" s="98"/>
      <c r="R100" s="98"/>
      <c r="S100" s="100"/>
      <c r="T100" s="102"/>
      <c r="U100" s="16"/>
    </row>
    <row r="101" spans="1:21" s="15" customFormat="1" ht="27.75" customHeight="1">
      <c r="A101" s="10"/>
      <c r="B101" s="31">
        <v>1</v>
      </c>
      <c r="C101" s="31">
        <v>3</v>
      </c>
      <c r="D101" s="31" t="s">
        <v>48</v>
      </c>
      <c r="E101" s="32">
        <v>1</v>
      </c>
      <c r="F101" s="28"/>
      <c r="G101" s="46" t="s">
        <v>49</v>
      </c>
      <c r="H101" s="29"/>
      <c r="I101" s="97"/>
      <c r="J101" s="98"/>
      <c r="K101" s="97"/>
      <c r="L101" s="98"/>
      <c r="M101" s="98"/>
      <c r="N101" s="98"/>
      <c r="O101" s="98"/>
      <c r="P101" s="98"/>
      <c r="Q101" s="98"/>
      <c r="R101" s="98"/>
      <c r="S101" s="100"/>
      <c r="T101" s="102"/>
      <c r="U101" s="16"/>
    </row>
    <row r="102" spans="1:21" s="15" customFormat="1" ht="27.75" customHeight="1">
      <c r="A102" s="10"/>
      <c r="B102" s="31">
        <v>1</v>
      </c>
      <c r="C102" s="31">
        <v>3</v>
      </c>
      <c r="D102" s="31" t="s">
        <v>48</v>
      </c>
      <c r="E102" s="32">
        <v>1</v>
      </c>
      <c r="F102" s="28"/>
      <c r="G102" s="46" t="s">
        <v>33</v>
      </c>
      <c r="H102" s="29"/>
      <c r="I102" s="97"/>
      <c r="J102" s="98"/>
      <c r="K102" s="97"/>
      <c r="L102" s="98"/>
      <c r="M102" s="98">
        <f>+I102+J102+K102+L102</f>
        <v>0</v>
      </c>
      <c r="N102" s="97"/>
      <c r="O102" s="97"/>
      <c r="P102" s="106">
        <v>19000000</v>
      </c>
      <c r="Q102" s="108">
        <f>+N102+O102+P102</f>
        <v>19000000</v>
      </c>
      <c r="R102" s="108">
        <f>+Q102+M102</f>
        <v>19000000</v>
      </c>
      <c r="S102" s="99">
        <f>+M102/R102*100</f>
        <v>0</v>
      </c>
      <c r="T102" s="101">
        <f>+Q102/R102*100</f>
        <v>100</v>
      </c>
      <c r="U102" s="16"/>
    </row>
    <row r="103" spans="1:21" s="15" customFormat="1" ht="27.75" customHeight="1">
      <c r="A103" s="10"/>
      <c r="B103" s="31">
        <v>1</v>
      </c>
      <c r="C103" s="31">
        <v>3</v>
      </c>
      <c r="D103" s="31" t="s">
        <v>48</v>
      </c>
      <c r="E103" s="32">
        <v>1</v>
      </c>
      <c r="F103" s="28"/>
      <c r="G103" s="46" t="s">
        <v>34</v>
      </c>
      <c r="H103" s="29"/>
      <c r="I103" s="97"/>
      <c r="J103" s="98"/>
      <c r="K103" s="97"/>
      <c r="L103" s="98"/>
      <c r="M103" s="98">
        <f>+I103+J103+K103+L103</f>
        <v>0</v>
      </c>
      <c r="N103" s="97"/>
      <c r="O103" s="97"/>
      <c r="P103" s="106">
        <v>19000000</v>
      </c>
      <c r="Q103" s="108">
        <f>+N103+O103+P103</f>
        <v>19000000</v>
      </c>
      <c r="R103" s="108">
        <f>+Q103+M103</f>
        <v>19000000</v>
      </c>
      <c r="S103" s="99">
        <f>+M103/R103*100</f>
        <v>0</v>
      </c>
      <c r="T103" s="101">
        <f>+Q103/R103*100</f>
        <v>100</v>
      </c>
      <c r="U103" s="16"/>
    </row>
    <row r="104" spans="1:21" s="15" customFormat="1" ht="27.75" customHeight="1">
      <c r="A104" s="10"/>
      <c r="B104" s="31">
        <v>1</v>
      </c>
      <c r="C104" s="31">
        <v>3</v>
      </c>
      <c r="D104" s="31" t="s">
        <v>48</v>
      </c>
      <c r="E104" s="32">
        <v>1</v>
      </c>
      <c r="F104" s="28"/>
      <c r="G104" s="46" t="s">
        <v>35</v>
      </c>
      <c r="H104" s="29"/>
      <c r="I104" s="97"/>
      <c r="J104" s="98"/>
      <c r="K104" s="97"/>
      <c r="L104" s="98"/>
      <c r="M104" s="98">
        <f>+I104+J104+K104+L104</f>
        <v>0</v>
      </c>
      <c r="N104" s="97"/>
      <c r="O104" s="97"/>
      <c r="P104" s="106">
        <v>179194319.71</v>
      </c>
      <c r="Q104" s="108">
        <f>+N104+O104+P104</f>
        <v>179194319.71</v>
      </c>
      <c r="R104" s="108">
        <f>+Q104+M104</f>
        <v>179194319.71</v>
      </c>
      <c r="S104" s="99">
        <f>+M104/R104*100</f>
        <v>0</v>
      </c>
      <c r="T104" s="101">
        <f>+Q104/R104*100</f>
        <v>100</v>
      </c>
      <c r="U104" s="16"/>
    </row>
    <row r="105" spans="1:21" s="15" customFormat="1" ht="27.75" customHeight="1">
      <c r="A105" s="10"/>
      <c r="B105" s="31">
        <v>1</v>
      </c>
      <c r="C105" s="31">
        <v>3</v>
      </c>
      <c r="D105" s="31" t="s">
        <v>48</v>
      </c>
      <c r="E105" s="32">
        <v>1</v>
      </c>
      <c r="F105" s="28"/>
      <c r="G105" s="46" t="s">
        <v>36</v>
      </c>
      <c r="H105" s="29"/>
      <c r="I105" s="97"/>
      <c r="J105" s="98"/>
      <c r="K105" s="97"/>
      <c r="L105" s="98"/>
      <c r="M105" s="98">
        <f>+I105+J105+K105+L105</f>
        <v>0</v>
      </c>
      <c r="N105" s="97"/>
      <c r="O105" s="97"/>
      <c r="P105" s="106">
        <v>179194319.71</v>
      </c>
      <c r="Q105" s="108">
        <f>+N105+O105+P105</f>
        <v>179194319.71</v>
      </c>
      <c r="R105" s="108">
        <f>+Q105+M105</f>
        <v>179194319.71</v>
      </c>
      <c r="S105" s="99">
        <f>+M105/R105*100</f>
        <v>0</v>
      </c>
      <c r="T105" s="101">
        <f>+Q105/R105*100</f>
        <v>100</v>
      </c>
      <c r="U105" s="16"/>
    </row>
    <row r="106" spans="1:21" s="15" customFormat="1" ht="27.75" customHeight="1">
      <c r="A106" s="10"/>
      <c r="B106" s="31">
        <v>1</v>
      </c>
      <c r="C106" s="31">
        <v>3</v>
      </c>
      <c r="D106" s="31" t="s">
        <v>48</v>
      </c>
      <c r="E106" s="32">
        <v>1</v>
      </c>
      <c r="F106" s="28"/>
      <c r="G106" s="46" t="s">
        <v>30</v>
      </c>
      <c r="H106" s="29"/>
      <c r="I106" s="97">
        <f aca="true" t="shared" si="35" ref="I106:N106">_xlfn.IFERROR(I105/I102,0)*100</f>
        <v>0</v>
      </c>
      <c r="J106" s="97">
        <f t="shared" si="35"/>
        <v>0</v>
      </c>
      <c r="K106" s="97">
        <f t="shared" si="35"/>
        <v>0</v>
      </c>
      <c r="L106" s="97">
        <f t="shared" si="35"/>
        <v>0</v>
      </c>
      <c r="M106" s="97">
        <f t="shared" si="35"/>
        <v>0</v>
      </c>
      <c r="N106" s="97">
        <f t="shared" si="35"/>
        <v>0</v>
      </c>
      <c r="O106" s="98"/>
      <c r="P106" s="97">
        <f>_xlfn.IFERROR(P105/P102,0)*100</f>
        <v>943.1279984736843</v>
      </c>
      <c r="Q106" s="97">
        <f>_xlfn.IFERROR(Q105/Q102,0)*100</f>
        <v>943.1279984736843</v>
      </c>
      <c r="R106" s="97">
        <f>_xlfn.IFERROR(R105/R102,0)*100</f>
        <v>943.1279984736843</v>
      </c>
      <c r="S106" s="100"/>
      <c r="T106" s="100"/>
      <c r="U106" s="16"/>
    </row>
    <row r="107" spans="1:21" s="15" customFormat="1" ht="27.75" customHeight="1">
      <c r="A107" s="10"/>
      <c r="B107" s="31">
        <v>1</v>
      </c>
      <c r="C107" s="31">
        <v>3</v>
      </c>
      <c r="D107" s="31" t="s">
        <v>48</v>
      </c>
      <c r="E107" s="32">
        <v>1</v>
      </c>
      <c r="F107" s="28"/>
      <c r="G107" s="46" t="s">
        <v>31</v>
      </c>
      <c r="H107" s="29"/>
      <c r="I107" s="97">
        <f aca="true" t="shared" si="36" ref="I107:N107">_xlfn.IFERROR(I105/I103,0)*100</f>
        <v>0</v>
      </c>
      <c r="J107" s="97">
        <f t="shared" si="36"/>
        <v>0</v>
      </c>
      <c r="K107" s="97">
        <f t="shared" si="36"/>
        <v>0</v>
      </c>
      <c r="L107" s="97">
        <f t="shared" si="36"/>
        <v>0</v>
      </c>
      <c r="M107" s="97">
        <f t="shared" si="36"/>
        <v>0</v>
      </c>
      <c r="N107" s="97">
        <f t="shared" si="36"/>
        <v>0</v>
      </c>
      <c r="O107" s="98"/>
      <c r="P107" s="97">
        <f>_xlfn.IFERROR(P105/P103,0)*100</f>
        <v>943.1279984736843</v>
      </c>
      <c r="Q107" s="97">
        <f>_xlfn.IFERROR(Q105/Q103,0)*100</f>
        <v>943.1279984736843</v>
      </c>
      <c r="R107" s="97">
        <f>_xlfn.IFERROR(R105/R103,0)*100</f>
        <v>943.1279984736843</v>
      </c>
      <c r="S107" s="100"/>
      <c r="T107" s="100"/>
      <c r="U107" s="16"/>
    </row>
    <row r="108" spans="1:21" ht="27.75" customHeight="1">
      <c r="A108" s="10"/>
      <c r="B108" s="33"/>
      <c r="C108" s="33"/>
      <c r="D108" s="33"/>
      <c r="E108" s="34"/>
      <c r="F108" s="35"/>
      <c r="G108" s="36"/>
      <c r="H108" s="37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4"/>
      <c r="T108" s="105"/>
      <c r="U108" s="10"/>
    </row>
    <row r="109" spans="1:21" ht="34.5" customHeight="1">
      <c r="A109" s="14" t="s">
        <v>8</v>
      </c>
      <c r="B109" s="5" t="s">
        <v>51</v>
      </c>
      <c r="C109" s="48"/>
      <c r="D109" s="48"/>
      <c r="E109" s="48"/>
      <c r="F109" s="48"/>
      <c r="G109" s="48"/>
      <c r="H109" s="48"/>
      <c r="I109" s="49"/>
      <c r="J109" s="50"/>
      <c r="K109" s="51"/>
      <c r="L109" s="51"/>
      <c r="M109" s="51"/>
      <c r="N109" s="51"/>
      <c r="O109" s="10"/>
      <c r="P109" s="10"/>
      <c r="Q109" s="10"/>
      <c r="R109" s="10"/>
      <c r="S109" s="10"/>
      <c r="T109" s="10"/>
      <c r="U109" s="10" t="s">
        <v>8</v>
      </c>
    </row>
    <row r="110" spans="1:21" ht="36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  <c r="U110" s="5"/>
    </row>
    <row r="111" spans="1:21" ht="23.25">
      <c r="A111" s="5"/>
      <c r="B111" s="7"/>
      <c r="C111" s="7"/>
      <c r="D111" s="7"/>
      <c r="E111" s="7"/>
      <c r="F111" s="5"/>
      <c r="G111" s="5"/>
      <c r="H111" s="5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5"/>
    </row>
    <row r="112" spans="1:21" ht="23.25">
      <c r="A112" s="5"/>
      <c r="B112" s="17"/>
      <c r="C112" s="17"/>
      <c r="D112" s="17"/>
      <c r="E112" s="17"/>
      <c r="F112" s="18"/>
      <c r="G112" s="17"/>
      <c r="H112" s="18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5"/>
    </row>
    <row r="113" spans="1:21" ht="23.25">
      <c r="A113" s="5"/>
      <c r="B113" s="8"/>
      <c r="C113" s="8"/>
      <c r="D113" s="8"/>
      <c r="E113" s="8"/>
      <c r="F113" s="8"/>
      <c r="G113" s="7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1"/>
      <c r="T113" s="2"/>
      <c r="U113" s="5"/>
    </row>
    <row r="114" spans="1:21" ht="23.25">
      <c r="A114" s="5"/>
      <c r="B114" s="8"/>
      <c r="C114" s="8"/>
      <c r="D114" s="8"/>
      <c r="E114" s="8"/>
      <c r="F114" s="8"/>
      <c r="G114" s="8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5"/>
    </row>
    <row r="115" spans="1:21" ht="23.25">
      <c r="A115" s="5"/>
      <c r="B115" s="9"/>
      <c r="C115" s="9"/>
      <c r="D115" s="9"/>
      <c r="E115" s="9"/>
      <c r="F115" s="9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5"/>
    </row>
    <row r="116" spans="1:21" ht="23.25">
      <c r="A116" s="5"/>
      <c r="B116" s="9"/>
      <c r="C116" s="9"/>
      <c r="D116" s="9"/>
      <c r="E116" s="9"/>
      <c r="F116" s="9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5"/>
    </row>
    <row r="117" spans="1:21" ht="23.25">
      <c r="A117" s="5"/>
      <c r="B117" s="9"/>
      <c r="C117" s="9"/>
      <c r="D117" s="9"/>
      <c r="E117" s="9"/>
      <c r="F117" s="9"/>
      <c r="G117" s="4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5"/>
    </row>
    <row r="118" spans="1:21" ht="23.25">
      <c r="A118" s="5"/>
      <c r="B118" s="9"/>
      <c r="C118" s="9"/>
      <c r="D118" s="9"/>
      <c r="E118" s="9"/>
      <c r="F118" s="9"/>
      <c r="G118" s="4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"/>
    </row>
    <row r="119" spans="1:21" ht="23.25">
      <c r="A119" s="5"/>
      <c r="B119" s="9"/>
      <c r="C119" s="9"/>
      <c r="D119" s="9"/>
      <c r="E119" s="9"/>
      <c r="F119" s="9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5"/>
    </row>
    <row r="120" spans="1:21" ht="23.25">
      <c r="A120" s="5"/>
      <c r="B120" s="9"/>
      <c r="C120" s="9"/>
      <c r="D120" s="9"/>
      <c r="E120" s="9"/>
      <c r="F120" s="9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5"/>
    </row>
    <row r="121" spans="1:21" ht="23.25">
      <c r="A121" s="5"/>
      <c r="B121" s="9"/>
      <c r="C121" s="9"/>
      <c r="D121" s="9"/>
      <c r="E121" s="9"/>
      <c r="F121" s="9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5"/>
    </row>
    <row r="122" spans="1:21" ht="23.25">
      <c r="A122" s="5"/>
      <c r="B122" s="9"/>
      <c r="C122" s="9"/>
      <c r="D122" s="9"/>
      <c r="E122" s="9"/>
      <c r="F122" s="9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5"/>
    </row>
    <row r="123" spans="1:21" ht="23.25">
      <c r="A123" s="5"/>
      <c r="B123" s="9"/>
      <c r="C123" s="9"/>
      <c r="D123" s="9"/>
      <c r="E123" s="9"/>
      <c r="F123" s="9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5"/>
    </row>
    <row r="124" spans="1:21" ht="23.25">
      <c r="A124" s="5"/>
      <c r="B124" s="9"/>
      <c r="C124" s="9"/>
      <c r="D124" s="9"/>
      <c r="E124" s="9"/>
      <c r="F124" s="9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5"/>
    </row>
    <row r="125" spans="1:21" ht="23.25">
      <c r="A125" s="5"/>
      <c r="B125" s="9"/>
      <c r="C125" s="9"/>
      <c r="D125" s="9"/>
      <c r="E125" s="9"/>
      <c r="F125" s="9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5"/>
    </row>
    <row r="126" spans="1:21" ht="23.25">
      <c r="A126" s="5"/>
      <c r="B126" s="9"/>
      <c r="C126" s="9"/>
      <c r="D126" s="9"/>
      <c r="E126" s="9"/>
      <c r="F126" s="9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5"/>
    </row>
    <row r="127" spans="1:21" ht="23.25">
      <c r="A127" s="5"/>
      <c r="B127" s="9"/>
      <c r="C127" s="9"/>
      <c r="D127" s="9"/>
      <c r="E127" s="9"/>
      <c r="F127" s="9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5"/>
    </row>
    <row r="128" spans="1:21" ht="23.25">
      <c r="A128" s="5"/>
      <c r="B128" s="9"/>
      <c r="C128" s="9"/>
      <c r="D128" s="9"/>
      <c r="E128" s="9"/>
      <c r="F128" s="9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5"/>
    </row>
    <row r="129" spans="1:21" ht="23.25">
      <c r="A129" s="5"/>
      <c r="B129" s="9"/>
      <c r="C129" s="9"/>
      <c r="D129" s="9"/>
      <c r="E129" s="9"/>
      <c r="F129" s="9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5"/>
    </row>
    <row r="130" spans="1:21" ht="23.25">
      <c r="A130" s="5"/>
      <c r="B130" s="9"/>
      <c r="C130" s="9"/>
      <c r="D130" s="9"/>
      <c r="E130" s="9"/>
      <c r="F130" s="9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5"/>
    </row>
    <row r="131" spans="1:21" ht="23.25">
      <c r="A131" s="5"/>
      <c r="B131" s="9"/>
      <c r="C131" s="9"/>
      <c r="D131" s="9"/>
      <c r="E131" s="9"/>
      <c r="F131" s="9"/>
      <c r="G131" s="3"/>
      <c r="H131" s="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23.25">
      <c r="A132" s="5"/>
      <c r="B132" s="9"/>
      <c r="C132" s="9"/>
      <c r="D132" s="9"/>
      <c r="E132" s="9"/>
      <c r="F132" s="9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5"/>
    </row>
    <row r="133" spans="1:21" ht="23.25">
      <c r="A133" s="5"/>
      <c r="B133" s="9"/>
      <c r="C133" s="9"/>
      <c r="D133" s="9"/>
      <c r="E133" s="9"/>
      <c r="F133" s="9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5"/>
    </row>
    <row r="134" spans="1:21" ht="23.25">
      <c r="A134" s="5"/>
      <c r="B134" s="9"/>
      <c r="C134" s="9"/>
      <c r="D134" s="9"/>
      <c r="E134" s="9"/>
      <c r="F134" s="9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5"/>
    </row>
    <row r="135" spans="1:21" ht="23.25">
      <c r="A135" s="5"/>
      <c r="B135" s="9"/>
      <c r="C135" s="9"/>
      <c r="D135" s="9"/>
      <c r="E135" s="9"/>
      <c r="F135" s="9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5"/>
    </row>
    <row r="136" spans="1:21" ht="23.25">
      <c r="A136" s="5"/>
      <c r="B136" s="9"/>
      <c r="C136" s="9"/>
      <c r="D136" s="9"/>
      <c r="E136" s="9"/>
      <c r="F136" s="9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5"/>
    </row>
    <row r="137" spans="1:21" ht="23.25">
      <c r="A137" s="5"/>
      <c r="B137" s="9"/>
      <c r="C137" s="9"/>
      <c r="D137" s="9"/>
      <c r="E137" s="9"/>
      <c r="F137" s="9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5"/>
    </row>
    <row r="138" spans="1:21" ht="23.25">
      <c r="A138" s="5"/>
      <c r="B138" s="9"/>
      <c r="C138" s="9"/>
      <c r="D138" s="9"/>
      <c r="E138" s="9"/>
      <c r="F138" s="9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5"/>
    </row>
    <row r="139" spans="1:21" ht="23.25">
      <c r="A139" s="5"/>
      <c r="B139" s="9"/>
      <c r="C139" s="9"/>
      <c r="D139" s="9"/>
      <c r="E139" s="9"/>
      <c r="F139" s="9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5"/>
    </row>
    <row r="140" spans="1:21" ht="23.25">
      <c r="A140" s="5"/>
      <c r="B140" s="9"/>
      <c r="C140" s="9"/>
      <c r="D140" s="9"/>
      <c r="E140" s="9"/>
      <c r="F140" s="9"/>
      <c r="G140" s="3"/>
      <c r="H140" s="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23.25">
      <c r="A141" s="5"/>
      <c r="B141" s="9"/>
      <c r="C141" s="9"/>
      <c r="D141" s="9"/>
      <c r="E141" s="9"/>
      <c r="F141" s="9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5"/>
    </row>
    <row r="142" spans="1:21" ht="23.25">
      <c r="A142" s="5"/>
      <c r="B142" s="9"/>
      <c r="C142" s="9"/>
      <c r="D142" s="9"/>
      <c r="E142" s="9"/>
      <c r="F142" s="9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5"/>
    </row>
    <row r="143" spans="1:21" ht="23.25">
      <c r="A143" s="5"/>
      <c r="B143" s="9"/>
      <c r="C143" s="9"/>
      <c r="D143" s="9"/>
      <c r="E143" s="9"/>
      <c r="F143" s="9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5"/>
    </row>
    <row r="144" spans="1:21" ht="23.25">
      <c r="A144" s="5"/>
      <c r="B144" s="9"/>
      <c r="C144" s="9"/>
      <c r="D144" s="9"/>
      <c r="E144" s="9"/>
      <c r="F144" s="9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5"/>
    </row>
    <row r="145" spans="1:21" ht="23.25">
      <c r="A145" s="5"/>
      <c r="B145" s="9"/>
      <c r="C145" s="9"/>
      <c r="D145" s="9"/>
      <c r="E145" s="9"/>
      <c r="F145" s="9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5"/>
    </row>
    <row r="146" spans="1:21" ht="23.25">
      <c r="A146" s="5"/>
      <c r="B146" s="9"/>
      <c r="C146" s="9"/>
      <c r="D146" s="9"/>
      <c r="E146" s="9"/>
      <c r="F146" s="9"/>
      <c r="G146" s="3"/>
      <c r="H146" s="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23.25">
      <c r="A147" s="5"/>
      <c r="B147" s="9"/>
      <c r="C147" s="9"/>
      <c r="D147" s="9"/>
      <c r="E147" s="9"/>
      <c r="F147" s="9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5"/>
    </row>
    <row r="148" spans="1:21" ht="23.25">
      <c r="A148" s="5"/>
      <c r="B148" s="9"/>
      <c r="C148" s="9"/>
      <c r="D148" s="9"/>
      <c r="E148" s="9"/>
      <c r="F148" s="9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5"/>
    </row>
    <row r="149" spans="1:21" ht="23.25">
      <c r="A149" s="5"/>
      <c r="B149" s="9"/>
      <c r="C149" s="9"/>
      <c r="D149" s="9"/>
      <c r="E149" s="9"/>
      <c r="F149" s="9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5"/>
    </row>
    <row r="150" spans="1:21" ht="23.25">
      <c r="A150" s="5"/>
      <c r="B150" s="9"/>
      <c r="C150" s="9"/>
      <c r="D150" s="9"/>
      <c r="E150" s="9"/>
      <c r="F150" s="9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5"/>
    </row>
    <row r="151" spans="1:21" ht="23.25">
      <c r="A151" s="5"/>
      <c r="B151" s="9"/>
      <c r="C151" s="9"/>
      <c r="D151" s="9"/>
      <c r="E151" s="9"/>
      <c r="F151" s="9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5"/>
    </row>
    <row r="152" spans="1:21" ht="23.25">
      <c r="A152" s="5"/>
      <c r="B152" s="9"/>
      <c r="C152" s="9"/>
      <c r="D152" s="9"/>
      <c r="E152" s="9"/>
      <c r="F152" s="9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5"/>
    </row>
    <row r="153" spans="1:21" ht="23.25">
      <c r="A153" s="5"/>
      <c r="B153" s="9"/>
      <c r="C153" s="9"/>
      <c r="D153" s="9"/>
      <c r="E153" s="9"/>
      <c r="F153" s="9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5"/>
    </row>
    <row r="154" spans="2:21" ht="23.25">
      <c r="B154" s="5"/>
      <c r="C154" s="5"/>
      <c r="D154" s="5"/>
      <c r="E154" s="5"/>
      <c r="F154" s="8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5"/>
    </row>
  </sheetData>
  <sheetProtection/>
  <mergeCells count="27">
    <mergeCell ref="B4:T4"/>
    <mergeCell ref="B3:T3"/>
    <mergeCell ref="B2:T2"/>
    <mergeCell ref="B5:T5"/>
    <mergeCell ref="O9:O12"/>
    <mergeCell ref="Q9:Q12"/>
    <mergeCell ref="R9:R12"/>
    <mergeCell ref="S9:T9"/>
    <mergeCell ref="S10:T10"/>
    <mergeCell ref="S11:S12"/>
    <mergeCell ref="T11:T12"/>
    <mergeCell ref="P9:P12"/>
    <mergeCell ref="B7:E8"/>
    <mergeCell ref="G7:G12"/>
    <mergeCell ref="I7:M8"/>
    <mergeCell ref="N7:Q8"/>
    <mergeCell ref="R7:T8"/>
    <mergeCell ref="K9:K12"/>
    <mergeCell ref="L9:L12"/>
    <mergeCell ref="M9:M12"/>
    <mergeCell ref="N9:N12"/>
    <mergeCell ref="B9:B12"/>
    <mergeCell ref="C9:C12"/>
    <mergeCell ref="D9:D12"/>
    <mergeCell ref="E9:E12"/>
    <mergeCell ref="I9:I12"/>
    <mergeCell ref="J9:J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scale="24" r:id="rId3"/>
  <headerFooter scaleWithDoc="0"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Categoría Programática</dc:title>
  <dc:subject/>
  <dc:creator>susana_escartin</dc:creator>
  <cp:keywords/>
  <dc:description/>
  <cp:lastModifiedBy>Christian Michelle Crisostomo Jimenez</cp:lastModifiedBy>
  <cp:lastPrinted>2014-04-06T01:15:45Z</cp:lastPrinted>
  <dcterms:created xsi:type="dcterms:W3CDTF">2014-02-18T18:42:36Z</dcterms:created>
  <dcterms:modified xsi:type="dcterms:W3CDTF">2014-04-07T19:26:13Z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