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5570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<sst xmlns="http://schemas.openxmlformats.org/spreadsheetml/2006/main" count="157" uniqueCount="53">
  <si>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</si>
  <si>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</si>
  <si>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</si>
  <si>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</si>
  <si>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</si>
  <si>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</si>
  <si>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</si>
  <si>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</si>
  <si>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</si>
  <si>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</si>
  <si>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</si>
  <si>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</si>
  <si>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</si>
  <si>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</si>
  <si>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</si>
  <si>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</si>
  <si>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</si>
  <si>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</si>
  <si>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</si>
  <si>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</si>
  <si>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</si>
  <si>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</si>
  <si>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</si>
  <si>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</si>
  <si>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</si>
  <si>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</si>
  <si>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</si>
  <si>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</si>
  <si>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</si>
  <si>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</si>
  <si>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</si>
  <si>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</si>
  <si>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</si>
  <si>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</si>
  <si>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</si>
  <si>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</si>
  <si>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</si>
  <si>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</si>
  <si>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</si>
  <si>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</si>
  <si>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</si>
  <si>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</si>
  <si>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</si>
  <si>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</si>
  <si>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</si>
  <si>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</si>
  <si>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</si>
  <si>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</si>
  <si>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C. LEANDRO MIGUEL HERNANDEZ ORTA</t>
  </si>
  <si>
    <t>SUBDIRECTOR DE FINANZAS</t>
  </si>
  <si>
    <t>LIC. MARCO ANTONIO HERNANDEZ GONZALEZ</t>
  </si>
  <si>
    <t>DIRECTOR DE ADMINISTRACION</t>
  </si>
  <si>
    <t>INSTITUTO NACIONAL DE PEDIATRIA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</si>
</sst>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7" fillId="10" borderId="0" xfId="47" applyNumberFormat="1" applyFont="1" applyFill="1" applyBorder="1" applyAlignment="1">
      <alignment vertical="top"/>
    </xf>
    <xf numFmtId="0" fontId="7" fillId="34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8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8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9" fillId="34" borderId="0" xfId="15" applyNumberFormat="1" applyFont="1" applyFill="1" applyBorder="1" applyAlignment="1">
      <alignment horizontal="centerContinuous" vertical="center"/>
      <protection/>
    </xf>
    <xf numFmtId="0" fontId="9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43" fontId="8" fillId="34" borderId="0" xfId="47" applyFont="1" applyFill="1" applyBorder="1" applyAlignment="1">
      <alignment/>
    </xf>
    <xf numFmtId="0" fontId="8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8" fillId="34" borderId="0" xfId="47" applyNumberFormat="1" applyFont="1" applyFill="1" applyBorder="1" applyAlignment="1" applyProtection="1">
      <alignment vertical="top"/>
      <protection locked="0"/>
    </xf>
    <xf numFmtId="3" fontId="8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vertical="top" wrapText="1"/>
    </xf>
    <xf numFmtId="0" fontId="8" fillId="34" borderId="12" xfId="0" applyNumberFormat="1" applyFont="1" applyFill="1" applyBorder="1" applyAlignment="1" applyProtection="1">
      <alignment/>
      <protection locked="0"/>
    </xf>
    <xf numFmtId="0" fontId="9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54" fillId="34" borderId="0" xfId="0" applyFont="1" applyFill="1" applyBorder="1" applyAlignment="1">
      <alignment horizontal="left" vertical="top"/>
    </xf>
    <xf numFmtId="0" fontId="52" fillId="34" borderId="0" xfId="0" applyFont="1" applyFill="1" applyBorder="1" applyAlignment="1">
      <alignment horizontal="left" vertical="top"/>
    </xf>
    <xf numFmtId="0" fontId="9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9" fillId="34" borderId="10" xfId="15" applyNumberFormat="1" applyFont="1" applyFill="1" applyBorder="1" applyAlignment="1">
      <alignment horizontal="center" vertical="center"/>
      <protection/>
    </xf>
    <xf numFmtId="0" fontId="9" fillId="34" borderId="11" xfId="15" applyNumberFormat="1" applyFont="1" applyFill="1" applyBorder="1" applyAlignment="1">
      <alignment horizontal="center" vertical="center"/>
      <protection/>
    </xf>
    <xf numFmtId="0" fontId="9" fillId="34" borderId="10" xfId="15" applyNumberFormat="1" applyFont="1" applyFill="1" applyBorder="1" applyAlignment="1">
      <alignment horizontal="center" vertical="top"/>
      <protection/>
    </xf>
    <xf numFmtId="0" fontId="9" fillId="34" borderId="0" xfId="15" applyNumberFormat="1" applyFont="1" applyFill="1" applyBorder="1" applyAlignment="1">
      <alignment horizontal="center" vertical="top"/>
      <protection/>
    </xf>
    <xf numFmtId="0" fontId="9" fillId="34" borderId="11" xfId="15" applyNumberFormat="1" applyFont="1" applyFill="1" applyBorder="1" applyAlignment="1">
      <alignment horizontal="center" vertical="top"/>
      <protection/>
    </xf>
    <xf numFmtId="0" fontId="9" fillId="34" borderId="0" xfId="0" applyFont="1" applyFill="1" applyBorder="1" applyAlignment="1">
      <alignment horizontal="left" vertical="top" wrapText="1"/>
    </xf>
    <xf numFmtId="0" fontId="8" fillId="34" borderId="0" xfId="0" applyFont="1" applyFill="1" applyBorder="1" applyAlignment="1">
      <alignment horizontal="left" vertical="top" wrapText="1"/>
    </xf>
    <xf numFmtId="0" fontId="8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52" fillId="34" borderId="12" xfId="0" applyFont="1" applyFill="1" applyBorder="1" applyAlignment="1" applyProtection="1">
      <alignment horizontal="center"/>
      <protection locked="0"/>
    </xf>
    <xf numFmtId="0" fontId="8" fillId="34" borderId="12" xfId="0" applyFont="1" applyFill="1" applyBorder="1" applyAlignment="1" applyProtection="1">
      <alignment horizontal="center" vertical="top"/>
      <protection locked="0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9" fillId="34" borderId="12" xfId="0" applyNumberFormat="1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C7" sqref="C7:G7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52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66"/>
      <c r="B13" s="67"/>
      <c r="C13" s="67"/>
      <c r="D13" s="67"/>
      <c r="E13" s="67"/>
      <c r="F13" s="67"/>
      <c r="G13" s="67"/>
      <c r="H13" s="67"/>
      <c r="I13" s="68"/>
      <c r="J13" s="20"/>
      <c r="K13" s="20"/>
    </row>
    <row r="14" spans="1:11" s="15" customFormat="1" ht="13.5">
      <c r="A14" s="26"/>
      <c r="B14" s="59" t="s">
        <v>14</v>
      </c>
      <c r="C14" s="59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69" t="s">
        <v>15</v>
      </c>
      <c r="C16" s="69"/>
      <c r="D16" s="31">
        <f>SUM(D18:D24)</f>
        <v>196270034</v>
      </c>
      <c r="E16" s="31">
        <f>SUM(E18:E24)</f>
        <v>2954372931.3500004</v>
      </c>
      <c r="F16" s="31">
        <f>SUM(F18:F24)</f>
        <v>3065149311</v>
      </c>
      <c r="G16" s="31">
        <f>D16+E16-F16</f>
        <v>85493654.35000038</v>
      </c>
      <c r="H16" s="31">
        <f>G16-D16</f>
        <v>-110776379.64999962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60" t="s">
        <v>16</v>
      </c>
      <c r="C18" s="60"/>
      <c r="D18" s="37">
        <v>13910114</v>
      </c>
      <c r="E18" s="37">
        <f>256960892.95+702833526.98+255749949.42</f>
        <v>1215544369.3500001</v>
      </c>
      <c r="F18" s="37">
        <f>256960893+703678943+260687830</f>
        <v>1221327666</v>
      </c>
      <c r="G18" s="38">
        <f>D18+E18-F18</f>
        <v>8126817.350000143</v>
      </c>
      <c r="H18" s="38">
        <f>G18-D18</f>
        <v>-5783296.649999857</v>
      </c>
      <c r="I18" s="35"/>
      <c r="J18" s="20"/>
      <c r="K18" s="20"/>
    </row>
    <row r="19" spans="1:11" s="15" customFormat="1" ht="19.5" customHeight="1">
      <c r="A19" s="33"/>
      <c r="B19" s="60" t="s">
        <v>17</v>
      </c>
      <c r="C19" s="60"/>
      <c r="D19" s="37">
        <f>163508282+1948813</f>
        <v>165457095</v>
      </c>
      <c r="E19" s="37">
        <f>1250474961+12921017</f>
        <v>1263395978</v>
      </c>
      <c r="F19" s="37">
        <f>1373271526+12172537</f>
        <v>1385444063</v>
      </c>
      <c r="G19" s="38">
        <f aca="true" t="shared" si="0" ref="G19:G24">D19+E19-F19</f>
        <v>43409010</v>
      </c>
      <c r="H19" s="38">
        <f aca="true" t="shared" si="1" ref="H19:H24">G19-D19</f>
        <v>-122048085</v>
      </c>
      <c r="I19" s="35"/>
      <c r="J19" s="20"/>
      <c r="K19" s="20"/>
    </row>
    <row r="20" spans="1:11" s="15" customFormat="1" ht="19.5" customHeight="1">
      <c r="A20" s="33"/>
      <c r="B20" s="60" t="s">
        <v>18</v>
      </c>
      <c r="C20" s="60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60" t="s">
        <v>19</v>
      </c>
      <c r="C21" s="60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60" t="s">
        <v>20</v>
      </c>
      <c r="C22" s="60"/>
      <c r="D22" s="37">
        <v>19617691</v>
      </c>
      <c r="E22" s="37">
        <v>475278267</v>
      </c>
      <c r="F22" s="37">
        <v>458127504</v>
      </c>
      <c r="G22" s="38">
        <f t="shared" si="0"/>
        <v>36768454</v>
      </c>
      <c r="H22" s="38">
        <f t="shared" si="1"/>
        <v>17150763</v>
      </c>
      <c r="I22" s="35"/>
      <c r="J22" s="20"/>
      <c r="K22" s="20"/>
    </row>
    <row r="23" spans="1:12" s="15" customFormat="1" ht="19.5" customHeight="1">
      <c r="A23" s="33"/>
      <c r="B23" s="60" t="s">
        <v>21</v>
      </c>
      <c r="C23" s="60"/>
      <c r="D23" s="37">
        <f>-2170714-544152</f>
        <v>-2714866</v>
      </c>
      <c r="E23" s="37">
        <v>154317</v>
      </c>
      <c r="F23" s="37">
        <f>173198+76880</f>
        <v>250078</v>
      </c>
      <c r="G23" s="38">
        <f t="shared" si="0"/>
        <v>-2810627</v>
      </c>
      <c r="H23" s="38">
        <f t="shared" si="1"/>
        <v>-95761</v>
      </c>
      <c r="I23" s="35"/>
      <c r="J23" s="20"/>
      <c r="K23" s="20"/>
      <c r="L23" s="15" t="s">
        <v>46</v>
      </c>
    </row>
    <row r="24" spans="1:9" ht="19.5" customHeight="1">
      <c r="A24" s="33"/>
      <c r="B24" s="60" t="s">
        <v>22</v>
      </c>
      <c r="C24" s="60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69" t="s">
        <v>23</v>
      </c>
      <c r="C26" s="69"/>
      <c r="D26" s="31">
        <f>SUM(D28:D36)</f>
        <v>750311647.3499999</v>
      </c>
      <c r="E26" s="31">
        <f>SUM(E28:E36)</f>
        <v>285744242.69</v>
      </c>
      <c r="F26" s="31">
        <f>SUM(F28:F36)</f>
        <v>231682082</v>
      </c>
      <c r="G26" s="31">
        <f>D26+E26-F26</f>
        <v>804373808.04</v>
      </c>
      <c r="H26" s="31">
        <f>G26-D26</f>
        <v>54062160.69000006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60" t="s">
        <v>24</v>
      </c>
      <c r="C28" s="60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60" t="s">
        <v>25</v>
      </c>
      <c r="C29" s="60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60" t="s">
        <v>26</v>
      </c>
      <c r="C30" s="60"/>
      <c r="D30" s="37">
        <f>249996788+713303540+5750078+3635204</f>
        <v>972685610</v>
      </c>
      <c r="E30" s="37">
        <f>3080462+57708095+18008447+44679956+2042355</f>
        <v>125519315</v>
      </c>
      <c r="F30" s="37">
        <f>3080462+3206193+43346668+5677559</f>
        <v>55310882</v>
      </c>
      <c r="G30" s="38">
        <f t="shared" si="2"/>
        <v>1042894043</v>
      </c>
      <c r="H30" s="38">
        <f t="shared" si="3"/>
        <v>70208433</v>
      </c>
      <c r="I30" s="35"/>
    </row>
    <row r="31" spans="1:9" ht="19.5" customHeight="1">
      <c r="A31" s="33"/>
      <c r="B31" s="60" t="s">
        <v>27</v>
      </c>
      <c r="C31" s="60"/>
      <c r="D31" s="37">
        <f>113127065+5562922+531513437.35+10643400+25133992+911440</f>
        <v>686892256.35</v>
      </c>
      <c r="E31" s="37">
        <f>1353578+38734+657340-2024278.31+3434972</f>
        <v>3460345.69</v>
      </c>
      <c r="F31" s="37">
        <f>18342966+3861116+66082737+3943371+13810160+840203</f>
        <v>106880553</v>
      </c>
      <c r="G31" s="38">
        <f t="shared" si="2"/>
        <v>583472049.0400001</v>
      </c>
      <c r="H31" s="38">
        <f t="shared" si="3"/>
        <v>-103420207.30999994</v>
      </c>
      <c r="I31" s="35"/>
    </row>
    <row r="32" spans="1:9" ht="19.5" customHeight="1">
      <c r="A32" s="33"/>
      <c r="B32" s="60" t="s">
        <v>28</v>
      </c>
      <c r="C32" s="60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60" t="s">
        <v>29</v>
      </c>
      <c r="C33" s="60"/>
      <c r="D33" s="37">
        <f>-426571916-512868017</f>
        <v>-939439933</v>
      </c>
      <c r="E33" s="37">
        <v>98550307</v>
      </c>
      <c r="F33" s="37">
        <f>15495688+23821245</f>
        <v>39316933</v>
      </c>
      <c r="G33" s="38">
        <f t="shared" si="2"/>
        <v>-880206559</v>
      </c>
      <c r="H33" s="38">
        <f t="shared" si="3"/>
        <v>59233374</v>
      </c>
      <c r="I33" s="35"/>
    </row>
    <row r="34" spans="1:9" ht="19.5" customHeight="1">
      <c r="A34" s="33"/>
      <c r="B34" s="60" t="s">
        <v>30</v>
      </c>
      <c r="C34" s="60"/>
      <c r="D34" s="37">
        <v>30173714</v>
      </c>
      <c r="E34" s="37">
        <v>58214275</v>
      </c>
      <c r="F34" s="37">
        <v>30173714</v>
      </c>
      <c r="G34" s="38">
        <f t="shared" si="2"/>
        <v>58214275</v>
      </c>
      <c r="H34" s="38">
        <f t="shared" si="3"/>
        <v>28040561</v>
      </c>
      <c r="I34" s="35"/>
    </row>
    <row r="35" spans="1:9" ht="19.5" customHeight="1">
      <c r="A35" s="33"/>
      <c r="B35" s="60" t="s">
        <v>31</v>
      </c>
      <c r="C35" s="60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60" t="s">
        <v>32</v>
      </c>
      <c r="C36" s="60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59" t="s">
        <v>33</v>
      </c>
      <c r="C38" s="59"/>
      <c r="D38" s="31">
        <f>D16+D26</f>
        <v>946581681.3499999</v>
      </c>
      <c r="E38" s="31">
        <f>E16+E26</f>
        <v>3240117174.0400004</v>
      </c>
      <c r="F38" s="31">
        <f>F16+F26</f>
        <v>3296831393</v>
      </c>
      <c r="G38" s="31">
        <f>G16+G26</f>
        <v>889867462.3900003</v>
      </c>
      <c r="H38" s="31">
        <f>H16+H26</f>
        <v>-56714218.95999956</v>
      </c>
      <c r="I38" s="29"/>
    </row>
    <row r="39" spans="1:9" ht="6" customHeight="1">
      <c r="A39" s="56"/>
      <c r="B39" s="57"/>
      <c r="C39" s="57"/>
      <c r="D39" s="57"/>
      <c r="E39" s="57"/>
      <c r="F39" s="57"/>
      <c r="G39" s="57"/>
      <c r="H39" s="57"/>
      <c r="I39" s="58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70" t="s">
        <v>47</v>
      </c>
      <c r="C41" s="70"/>
      <c r="D41" s="70"/>
      <c r="E41" s="70"/>
      <c r="F41" s="70"/>
      <c r="G41" s="70"/>
      <c r="H41" s="70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4"/>
      <c r="C43" s="74"/>
      <c r="D43" s="22"/>
      <c r="E43" s="73"/>
      <c r="F43" s="73"/>
      <c r="G43" s="73"/>
      <c r="H43" s="73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72" t="s">
        <v>48</v>
      </c>
      <c r="C44" s="72"/>
      <c r="D44" s="13"/>
      <c r="E44" s="72" t="s">
        <v>50</v>
      </c>
      <c r="F44" s="72"/>
      <c r="G44" s="72"/>
      <c r="H44" s="72"/>
      <c r="I44" s="24"/>
      <c r="J44" s="15"/>
      <c r="P44" s="15"/>
      <c r="Q44" s="15"/>
    </row>
    <row r="45" spans="1:17" ht="13.5" customHeight="1">
      <c r="A45" s="15"/>
      <c r="B45" s="71" t="s">
        <v>49</v>
      </c>
      <c r="C45" s="71"/>
      <c r="D45" s="45"/>
      <c r="E45" s="71" t="s">
        <v>51</v>
      </c>
      <c r="F45" s="71"/>
      <c r="G45" s="71"/>
      <c r="H45" s="71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3">
    <mergeCell ref="J1:K1"/>
    <mergeCell ref="C1:E1"/>
    <mergeCell ref="F1:H1"/>
    <mergeCell ref="C7:G7"/>
    <mergeCell ref="C3:G3"/>
    <mergeCell ref="C4:G4"/>
    <mergeCell ref="C5:G5"/>
    <mergeCell ref="C6:G6"/>
    <mergeCell ref="B41:H41"/>
    <mergeCell ref="B45:C45"/>
    <mergeCell ref="B44:C44"/>
    <mergeCell ref="E43:H43"/>
    <mergeCell ref="B43:C43"/>
    <mergeCell ref="E44:F44"/>
    <mergeCell ref="G44:H44"/>
    <mergeCell ref="E45:F45"/>
    <mergeCell ref="G45:H45"/>
    <mergeCell ref="B19:C19"/>
    <mergeCell ref="B34:C34"/>
    <mergeCell ref="B20:C20"/>
    <mergeCell ref="B21:C21"/>
    <mergeCell ref="B22:C22"/>
    <mergeCell ref="B23:C23"/>
    <mergeCell ref="B24:C24"/>
    <mergeCell ref="B28:C28"/>
    <mergeCell ref="B26:C26"/>
    <mergeCell ref="A8:I8"/>
    <mergeCell ref="A9:I9"/>
    <mergeCell ref="B10:C11"/>
    <mergeCell ref="A12:I12"/>
    <mergeCell ref="B18:C18"/>
    <mergeCell ref="B14:C14"/>
    <mergeCell ref="A13:I13"/>
    <mergeCell ref="B16:C16"/>
    <mergeCell ref="A39:I39"/>
    <mergeCell ref="B38:C38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196270034</v>
      </c>
    </row>
    <row r="7" spans="2:5" ht="15">
      <c r="B7" s="81"/>
      <c r="C7" s="82"/>
      <c r="D7" s="4" t="s">
        <v>16</v>
      </c>
      <c r="E7" s="5">
        <f>EAA!D18</f>
        <v>13910114</v>
      </c>
    </row>
    <row r="8" spans="2:5" ht="15">
      <c r="B8" s="81"/>
      <c r="C8" s="82"/>
      <c r="D8" s="4" t="s">
        <v>17</v>
      </c>
      <c r="E8" s="5">
        <f>EAA!D19</f>
        <v>165457095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19617691</v>
      </c>
    </row>
    <row r="12" spans="2:5" ht="15">
      <c r="B12" s="81"/>
      <c r="C12" s="82"/>
      <c r="D12" s="3" t="s">
        <v>21</v>
      </c>
      <c r="E12" s="5">
        <f>EAA!D23</f>
        <v>-2714866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750311647.3499999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972685610</v>
      </c>
    </row>
    <row r="18" spans="2:5" ht="15">
      <c r="B18" s="81"/>
      <c r="C18" s="82"/>
      <c r="D18" s="4" t="s">
        <v>27</v>
      </c>
      <c r="E18" s="5">
        <f>EAA!D31</f>
        <v>686892256.35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-939439933</v>
      </c>
    </row>
    <row r="21" spans="2:5" ht="15">
      <c r="B21" s="81"/>
      <c r="C21" s="82"/>
      <c r="D21" s="4" t="s">
        <v>30</v>
      </c>
      <c r="E21" s="5">
        <f>EAA!D34</f>
        <v>30173714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946581681.3499999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2954372931.3500004</v>
      </c>
    </row>
    <row r="26" spans="2:5" ht="15">
      <c r="B26" s="81"/>
      <c r="C26" s="82"/>
      <c r="D26" s="4" t="s">
        <v>16</v>
      </c>
      <c r="E26" s="5">
        <f>EAA!E18</f>
        <v>1215544369.3500001</v>
      </c>
    </row>
    <row r="27" spans="2:5" ht="15">
      <c r="B27" s="81"/>
      <c r="C27" s="82"/>
      <c r="D27" s="4" t="s">
        <v>17</v>
      </c>
      <c r="E27" s="5">
        <f>EAA!E19</f>
        <v>1263395978</v>
      </c>
    </row>
    <row r="28" spans="2:5" ht="15">
      <c r="B28" s="81"/>
      <c r="C28" s="82"/>
      <c r="D28" s="3" t="s">
        <v>18</v>
      </c>
      <c r="E28" s="5">
        <f>EAA!E20</f>
        <v>0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475278267</v>
      </c>
    </row>
    <row r="31" spans="2:5" ht="15">
      <c r="B31" s="81"/>
      <c r="C31" s="82"/>
      <c r="D31" s="3" t="s">
        <v>21</v>
      </c>
      <c r="E31" s="5">
        <f>EAA!E23</f>
        <v>154317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285744242.69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125519315</v>
      </c>
    </row>
    <row r="37" spans="2:5" ht="15">
      <c r="B37" s="81"/>
      <c r="C37" s="82"/>
      <c r="D37" s="4" t="s">
        <v>27</v>
      </c>
      <c r="E37" s="5">
        <f>EAA!E31</f>
        <v>3460345.69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98550307</v>
      </c>
    </row>
    <row r="40" spans="2:5" ht="15">
      <c r="B40" s="81"/>
      <c r="C40" s="82"/>
      <c r="D40" s="4" t="s">
        <v>30</v>
      </c>
      <c r="E40" s="5">
        <f>EAA!E34</f>
        <v>58214275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3240117174.0400004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3065149311</v>
      </c>
    </row>
    <row r="45" spans="2:5" ht="15">
      <c r="B45" s="81"/>
      <c r="C45" s="82"/>
      <c r="D45" s="4" t="s">
        <v>16</v>
      </c>
      <c r="E45" s="5">
        <f>EAA!F18</f>
        <v>1221327666</v>
      </c>
    </row>
    <row r="46" spans="2:5" ht="15">
      <c r="B46" s="81"/>
      <c r="C46" s="82"/>
      <c r="D46" s="4" t="s">
        <v>17</v>
      </c>
      <c r="E46" s="5">
        <f>EAA!F19</f>
        <v>1385444063</v>
      </c>
    </row>
    <row r="47" spans="2:5" ht="15">
      <c r="B47" s="81"/>
      <c r="C47" s="82"/>
      <c r="D47" s="3" t="s">
        <v>18</v>
      </c>
      <c r="E47" s="5">
        <f>EAA!F20</f>
        <v>0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458127504</v>
      </c>
    </row>
    <row r="50" spans="2:5" ht="15">
      <c r="B50" s="81"/>
      <c r="C50" s="82"/>
      <c r="D50" s="3" t="s">
        <v>21</v>
      </c>
      <c r="E50" s="5">
        <f>EAA!F23</f>
        <v>250078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231682082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55310882</v>
      </c>
    </row>
    <row r="56" spans="2:5" ht="15">
      <c r="B56" s="81"/>
      <c r="C56" s="82"/>
      <c r="D56" s="4" t="s">
        <v>27</v>
      </c>
      <c r="E56" s="5">
        <f>EAA!F31</f>
        <v>106880553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39316933</v>
      </c>
    </row>
    <row r="59" spans="2:5" ht="15">
      <c r="B59" s="81"/>
      <c r="C59" s="82"/>
      <c r="D59" s="4" t="s">
        <v>30</v>
      </c>
      <c r="E59" s="5">
        <f>EAA!F34</f>
        <v>30173714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3296831393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85493654.35000038</v>
      </c>
    </row>
    <row r="64" spans="2:5" ht="15">
      <c r="B64" s="84"/>
      <c r="C64" s="82"/>
      <c r="D64" s="4" t="s">
        <v>16</v>
      </c>
      <c r="E64" s="5">
        <f>EAA!G18</f>
        <v>8126817.350000143</v>
      </c>
    </row>
    <row r="65" spans="2:5" ht="15">
      <c r="B65" s="84"/>
      <c r="C65" s="82"/>
      <c r="D65" s="4" t="s">
        <v>17</v>
      </c>
      <c r="E65" s="5">
        <f>EAA!G19</f>
        <v>43409010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36768454</v>
      </c>
    </row>
    <row r="69" spans="2:5" ht="15">
      <c r="B69" s="84"/>
      <c r="C69" s="82"/>
      <c r="D69" s="3" t="s">
        <v>21</v>
      </c>
      <c r="E69" s="5">
        <f>EAA!G23</f>
        <v>-2810627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804373808.04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1042894043</v>
      </c>
    </row>
    <row r="75" spans="2:5" ht="15">
      <c r="B75" s="84"/>
      <c r="C75" s="82"/>
      <c r="D75" s="4" t="s">
        <v>27</v>
      </c>
      <c r="E75" s="5">
        <f>EAA!G31</f>
        <v>583472049.0400001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-880206559</v>
      </c>
    </row>
    <row r="78" spans="2:5" ht="15">
      <c r="B78" s="84"/>
      <c r="C78" s="82"/>
      <c r="D78" s="4" t="s">
        <v>30</v>
      </c>
      <c r="E78" s="5">
        <f>EAA!G34</f>
        <v>58214275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889867462.3900003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-110776379.64999962</v>
      </c>
    </row>
    <row r="83" spans="2:5" ht="15">
      <c r="B83" s="84"/>
      <c r="C83" s="82"/>
      <c r="D83" s="4" t="s">
        <v>16</v>
      </c>
      <c r="E83" s="5">
        <f>EAA!H18</f>
        <v>-5783296.649999857</v>
      </c>
    </row>
    <row r="84" spans="2:5" ht="15">
      <c r="B84" s="84"/>
      <c r="C84" s="82"/>
      <c r="D84" s="4" t="s">
        <v>17</v>
      </c>
      <c r="E84" s="5">
        <f>EAA!H19</f>
        <v>-122048085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17150763</v>
      </c>
    </row>
    <row r="88" spans="2:5" ht="15">
      <c r="B88" s="84"/>
      <c r="C88" s="82"/>
      <c r="D88" s="3" t="s">
        <v>21</v>
      </c>
      <c r="E88" s="5">
        <f>EAA!H23</f>
        <v>-95761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54062160.69000006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70208433</v>
      </c>
    </row>
    <row r="94" spans="2:5" ht="15">
      <c r="B94" s="84"/>
      <c r="C94" s="82"/>
      <c r="D94" s="4" t="s">
        <v>27</v>
      </c>
      <c r="E94" s="5">
        <f>EAA!H31</f>
        <v>-103420207.30999994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59233374</v>
      </c>
    </row>
    <row r="97" spans="2:5" ht="15">
      <c r="B97" s="84"/>
      <c r="C97" s="82"/>
      <c r="D97" s="4" t="s">
        <v>30</v>
      </c>
      <c r="E97" s="5">
        <f>EAA!H34</f>
        <v>28040561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-56714218.95999956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B63:B81"/>
    <mergeCell ref="C63:C81"/>
    <mergeCell ref="B82:B99"/>
    <mergeCell ref="C82:C100"/>
    <mergeCell ref="C25:C43"/>
    <mergeCell ref="B25:B43"/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DEL ACTIVO</dc:title>
  <dc:subject/>
  <dc:creator>teresita_quezada</dc:creator>
  <cp:keywords/>
  <dc:description/>
  <cp:lastModifiedBy>fernando_blanco</cp:lastModifiedBy>
  <cp:lastPrinted>2014-03-19T18:19:47Z</cp:lastPrinted>
  <dcterms:created xsi:type="dcterms:W3CDTF">2014-01-27T18:04:15Z</dcterms:created>
  <dcterms:modified xsi:type="dcterms:W3CDTF">2014-03-20T16:24:53Z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