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'Hoja1'!$A$1:$Z$720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<sst xmlns="http://schemas.openxmlformats.org/spreadsheetml/2006/main" count="1319" uniqueCount="271">
  <si>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</si>
  <si>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</si>
  <si>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</si>
  <si>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</si>
  <si>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</si>
  <si>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</si>
  <si>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</si>
  <si>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</si>
  <si>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</si>
  <si>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</si>
  <si>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</si>
  <si>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</si>
  <si>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</si>
  <si>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</si>
  <si>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</si>
  <si>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</si>
  <si>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</si>
  <si>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</si>
  <si>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</si>
  <si>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</si>
  <si>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</si>
  <si>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</si>
  <si>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</si>
  <si>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</si>
  <si>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</si>
  <si>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</si>
  <si>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</si>
  <si>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</si>
  <si>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</si>
  <si>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</si>
  <si>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</si>
  <si>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</si>
  <si>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</si>
  <si>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</si>
  <si>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</si>
  <si>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</si>
  <si>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</si>
  <si>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</si>
  <si>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</si>
  <si>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</si>
  <si>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</si>
  <si>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</si>
  <si>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 TURISMO</t>
  </si>
  <si>
    <t>09</t>
  </si>
  <si>
    <t xml:space="preserve">  Gasto Directo</t>
  </si>
  <si>
    <t xml:space="preserve">  Ayudas, Subsidios y Transferencias</t>
  </si>
  <si>
    <t>03</t>
  </si>
  <si>
    <t>Seguros</t>
  </si>
  <si>
    <t>29</t>
  </si>
  <si>
    <t>Programa de Desarrollo del Sector Turismo</t>
  </si>
  <si>
    <t>00</t>
  </si>
  <si>
    <t>Programa Normal de Operación</t>
  </si>
  <si>
    <t>707</t>
  </si>
  <si>
    <t>Pagar las aportaciones del Gobierno Federal</t>
  </si>
  <si>
    <t>N000</t>
  </si>
  <si>
    <t>Actividad institucional no asociada a proyectos</t>
  </si>
  <si>
    <t>100</t>
  </si>
  <si>
    <t>Secretaría</t>
  </si>
  <si>
    <t>110</t>
  </si>
  <si>
    <t>Unidad de Comunicación Social</t>
  </si>
  <si>
    <t>111</t>
  </si>
  <si>
    <t>Unidad de Contraloría Interna</t>
  </si>
  <si>
    <t>200</t>
  </si>
  <si>
    <t>Subsecretaría de Desarrollo Turístico</t>
  </si>
  <si>
    <t>210</t>
  </si>
  <si>
    <t>Dirección General de Política Turística</t>
  </si>
  <si>
    <t>211</t>
  </si>
  <si>
    <t>Dirección General de Desarrollo de Productos</t>
  </si>
  <si>
    <t>Turísticos</t>
  </si>
  <si>
    <t>300</t>
  </si>
  <si>
    <t>Subsecretaría de Promoción Turística</t>
  </si>
  <si>
    <t>310</t>
  </si>
  <si>
    <t>Dirección General de Mercadotecnia</t>
  </si>
  <si>
    <t>311</t>
  </si>
  <si>
    <t>Dirección General de Operación Promocional</t>
  </si>
  <si>
    <t>331</t>
  </si>
  <si>
    <t>Representación en Nueva York-E.U.</t>
  </si>
  <si>
    <t>332</t>
  </si>
  <si>
    <t>Representación en Houston-E.U.</t>
  </si>
  <si>
    <t>333</t>
  </si>
  <si>
    <t>Representación en Los Angeles-E.U.</t>
  </si>
  <si>
    <t>334</t>
  </si>
  <si>
    <t>Representación en Chicago-E.U.</t>
  </si>
  <si>
    <t>335</t>
  </si>
  <si>
    <t>Representación en Toronto-Canadá</t>
  </si>
  <si>
    <t>336</t>
  </si>
  <si>
    <t>Representación en Montreal-Canadá</t>
  </si>
  <si>
    <t>337</t>
  </si>
  <si>
    <t>Representación en París-Francia</t>
  </si>
  <si>
    <t>338</t>
  </si>
  <si>
    <t>Representación en Roma-Italia</t>
  </si>
  <si>
    <t>339</t>
  </si>
  <si>
    <t>Representación en Londres-Inglaterra</t>
  </si>
  <si>
    <t>340</t>
  </si>
  <si>
    <t>Representación en Frankfurt-Alemania</t>
  </si>
  <si>
    <t>341</t>
  </si>
  <si>
    <t>Representación en Madrid-España</t>
  </si>
  <si>
    <t>342</t>
  </si>
  <si>
    <t>Representación en Miami-Florida</t>
  </si>
  <si>
    <t>343</t>
  </si>
  <si>
    <t>Representación en Vancouver-Canadá</t>
  </si>
  <si>
    <t>344</t>
  </si>
  <si>
    <t>Representación en Buenos Aires-Argentina</t>
  </si>
  <si>
    <t>400</t>
  </si>
  <si>
    <t>Unidad de Servicios Turísticos</t>
  </si>
  <si>
    <t>410</t>
  </si>
  <si>
    <t>Dirección General de Servicios a Prestadores</t>
  </si>
  <si>
    <t>de Servicios Turísticos</t>
  </si>
  <si>
    <t>411</t>
  </si>
  <si>
    <t>Dirección General de Servicios al Turista</t>
  </si>
  <si>
    <t>412</t>
  </si>
  <si>
    <t>Turística</t>
  </si>
  <si>
    <t>500</t>
  </si>
  <si>
    <t>Oficialía Mayor</t>
  </si>
  <si>
    <t>510</t>
  </si>
  <si>
    <t>Dirección General de Administración</t>
  </si>
  <si>
    <t>511</t>
  </si>
  <si>
    <t>Dirección General de Asuntos Jurídicos</t>
  </si>
  <si>
    <t>A00</t>
  </si>
  <si>
    <t>Centro de Estudios Superiores de Turismo</t>
  </si>
  <si>
    <t>112</t>
  </si>
  <si>
    <t>Dirección General de Asuntos Jurídicos 3/</t>
  </si>
  <si>
    <t>17</t>
  </si>
  <si>
    <t>02</t>
  </si>
  <si>
    <t>Fomento al Turismo</t>
  </si>
  <si>
    <t>101</t>
  </si>
  <si>
    <t>Diseñar  políticas  públicas  y  las  estrategias</t>
  </si>
  <si>
    <t>para su implantación</t>
  </si>
  <si>
    <t>INDICADOR  ESTRATEGICO:  Desarrollar un</t>
  </si>
  <si>
    <t xml:space="preserve">programa  que  proporcione a las autoridades </t>
  </si>
  <si>
    <t xml:space="preserve">que  toman  decisiones en  las tres instancias </t>
  </si>
  <si>
    <t>de  gobierno  y del  sector  privado en su con-</t>
  </si>
  <si>
    <t>junto información turística y estadística en for-</t>
  </si>
  <si>
    <t>ma veraz y oportuna</t>
  </si>
  <si>
    <t>Programa</t>
  </si>
  <si>
    <t>programa  de capacitación, educación y cultu-</t>
  </si>
  <si>
    <t>ra turística</t>
  </si>
  <si>
    <t>INDICADOR  ESTRATEGICO:  Generar   pro-</t>
  </si>
  <si>
    <t xml:space="preserve">ductos  de  investigación y asistencia  técnica </t>
  </si>
  <si>
    <t>que apoyen el proceso de la toma de  decisio-</t>
  </si>
  <si>
    <t>nes para el desarrollo y promoción del sector</t>
  </si>
  <si>
    <t>Actividad</t>
  </si>
  <si>
    <t>102</t>
  </si>
  <si>
    <t>Proporcionar  asesoría, así como apoyo técni-</t>
  </si>
  <si>
    <t>co y jurídico</t>
  </si>
  <si>
    <t>202</t>
  </si>
  <si>
    <t xml:space="preserve">Promover   las   actividades  económicas  del </t>
  </si>
  <si>
    <t>país</t>
  </si>
  <si>
    <t xml:space="preserve">INDICADOR  ESTRATEGICO:  Programa   de </t>
  </si>
  <si>
    <t>ciudades coloniales, y centros urbanos</t>
  </si>
  <si>
    <t xml:space="preserve">INDICADOR  ESTRATEGICO:  Acciones    de </t>
  </si>
  <si>
    <t>capacitación en el Mundo Maya</t>
  </si>
  <si>
    <t>Acción</t>
  </si>
  <si>
    <t xml:space="preserve">INDICADOR  ESTRATEGICO:  Coordinar     y  </t>
  </si>
  <si>
    <t>concertar convenios con gobiernos  estatales</t>
  </si>
  <si>
    <t>y municipales del Mundo Maya</t>
  </si>
  <si>
    <t>Convenio</t>
  </si>
  <si>
    <t>INDICADOR  ESTRATEGICO:  Apoyar  accio-</t>
  </si>
  <si>
    <t>nes de  cooperación  internacionales para de-</t>
  </si>
  <si>
    <t>sarrollo turístico del Mundo Maya</t>
  </si>
  <si>
    <t xml:space="preserve">INDICADOR  ESTRATEGICO:  Realizar     un </t>
  </si>
  <si>
    <t>programa de desarrollo de turismo fronterizo</t>
  </si>
  <si>
    <t>programa de desarrollo de la región centro</t>
  </si>
  <si>
    <t>programa de desarrollo de la  zona de barran-</t>
  </si>
  <si>
    <t>cas del cobre</t>
  </si>
  <si>
    <t>INDICADOR  ESTRATEGICO:  Planeación   y</t>
  </si>
  <si>
    <t xml:space="preserve">operación  logística  de  giras  de trabajo para </t>
  </si>
  <si>
    <t>nos</t>
  </si>
  <si>
    <t xml:space="preserve">INDICADOR   ESTRATEGICO:  Realizar     un </t>
  </si>
  <si>
    <t>programa de desarrollo de centros de playa</t>
  </si>
  <si>
    <t>INDICADOR   ESTRATEGICO:  Realizar     36</t>
  </si>
  <si>
    <t>acciones  para  acrecentar  la capacidad com-</t>
  </si>
  <si>
    <t>petitiva del sector, sobre  la base de la conso-</t>
  </si>
  <si>
    <t xml:space="preserve">INDICADOR   ESTRATEGICO:  Acuerdos   de </t>
  </si>
  <si>
    <t>colaboración  para  la  facilitación  y coordina-</t>
  </si>
  <si>
    <t>ción de los programas turísticos</t>
  </si>
  <si>
    <t>Acuerdo</t>
  </si>
  <si>
    <t>calidad en el sector turístico</t>
  </si>
  <si>
    <t>Disposición</t>
  </si>
  <si>
    <t>INDICADOR  ESTRATEGICO:  Aplicar  la nor-</t>
  </si>
  <si>
    <t>matividad a prestadores de servicios turísticos</t>
  </si>
  <si>
    <t>Registro</t>
  </si>
  <si>
    <t>205</t>
  </si>
  <si>
    <t>Realizar  campañas  de  prevención y  promo-</t>
  </si>
  <si>
    <t>ción</t>
  </si>
  <si>
    <t>INDICADOR  ESTRATEGICO:  Campañas  de</t>
  </si>
  <si>
    <t>tanto a nivel nacional como internacional</t>
  </si>
  <si>
    <t>Campaña</t>
  </si>
  <si>
    <t>programa  para  apoyar la promoción  de esta-</t>
  </si>
  <si>
    <t>dos  y  municipios  en  el ámbito  nacional e In-</t>
  </si>
  <si>
    <t xml:space="preserve">ternacional </t>
  </si>
  <si>
    <t>INDICADOR  ESTRATEGICO:  Mercadeo  Di-</t>
  </si>
  <si>
    <t>recto</t>
  </si>
  <si>
    <t>eventos  nacionales e internacionales</t>
  </si>
  <si>
    <t>Evento</t>
  </si>
  <si>
    <t>Dirección General de Operación  Promocional</t>
  </si>
  <si>
    <t>INDICADOR  ESTRATEGICO:  Realizar y par-</t>
  </si>
  <si>
    <t>ticipar en eventos de carácter internacional</t>
  </si>
  <si>
    <t>INDICADOR  ESTRATEGICO:  Organizar  y/o</t>
  </si>
  <si>
    <t>participar en eventos de caráter técnico - pro-</t>
  </si>
  <si>
    <t>mocional</t>
  </si>
  <si>
    <t xml:space="preserve">INDICADOR  ESTRATEGICO:  Promover    la </t>
  </si>
  <si>
    <t>firma de convenios de coordinación con orga-</t>
  </si>
  <si>
    <t>nismos promotores de turismo social</t>
  </si>
  <si>
    <t>INDICADOR    ESTRATEGICO:  Realizar    a-</t>
  </si>
  <si>
    <t>cuerdos con prestadores de  servicios  turísti-</t>
  </si>
  <si>
    <t>cos para determinar  precios y condiciones a-</t>
  </si>
  <si>
    <t>decuadas para el turismo social</t>
  </si>
  <si>
    <t>INDICADOR  ESTRATEGICO:  Editar y  distri-</t>
  </si>
  <si>
    <t>buir ejemplares de material promocional de tu-</t>
  </si>
  <si>
    <t>rismo social</t>
  </si>
  <si>
    <t>Ejemplar</t>
  </si>
  <si>
    <t>W3J</t>
  </si>
  <si>
    <t>416</t>
  </si>
  <si>
    <t>Proporcionar seguridad y orientación a  los u-</t>
  </si>
  <si>
    <t>suarios de los  servicios  públicos y concesio-</t>
  </si>
  <si>
    <t>nados</t>
  </si>
  <si>
    <t xml:space="preserve">INDICADOR  ESTRATEGICO:  Asistencia    y </t>
  </si>
  <si>
    <t>auxilio  brindando  servicios  a  turistas  nacio-</t>
  </si>
  <si>
    <t>nales y extranjeros en 252 rutas fijas en la ca-</t>
  </si>
  <si>
    <t xml:space="preserve">rretera,  a  través  de  la  corporación Angeles </t>
  </si>
  <si>
    <t>Verdes</t>
  </si>
  <si>
    <t>Kilómetro</t>
  </si>
  <si>
    <t>zada, telefónica y por correspondencia</t>
  </si>
  <si>
    <t>Hora/Hombre</t>
  </si>
  <si>
    <t>INDICADOR  ESTRATEGICO:  Programa per-</t>
  </si>
  <si>
    <t>manente  para  brindar  información  y orienta-</t>
  </si>
  <si>
    <t>ción a los connacionales que ingresen al país</t>
  </si>
  <si>
    <t>701</t>
  </si>
  <si>
    <t>financieros</t>
  </si>
  <si>
    <t>708</t>
  </si>
  <si>
    <t>cios personales</t>
  </si>
  <si>
    <t>TOTAL  DEL  GASTO  PROGRAMABLE</t>
  </si>
  <si>
    <t>DEVENGADO</t>
  </si>
  <si>
    <t>1/ Se refiere a la relación de la meta original respecto al universo de cobertura.</t>
  </si>
  <si>
    <t>2/ Se refiere a la relación de la meta alcanzada respecto al universo de cobertura.</t>
  </si>
  <si>
    <t>HOJA   2   DE   15   .</t>
  </si>
  <si>
    <t>HOJA   3   DE   15   .</t>
  </si>
  <si>
    <t>HOJA   4   DE   15   .</t>
  </si>
  <si>
    <t>HOJA   5   DE   15   .</t>
  </si>
  <si>
    <t>HOJA   6   DE   15   .</t>
  </si>
  <si>
    <t>HOJA   7   DE   15   .</t>
  </si>
  <si>
    <t>HOJA   8   DE   15   .</t>
  </si>
  <si>
    <t>HOJA   9   DE   15   .</t>
  </si>
  <si>
    <t>HOJA   10   DE   15   .</t>
  </si>
  <si>
    <t>HOJA   11   DE   15   .</t>
  </si>
  <si>
    <t>HOJA   12   DE   15   .</t>
  </si>
  <si>
    <t>HOJA   14   DE   15   .</t>
  </si>
  <si>
    <t>HOJA   13   DE   15   .</t>
  </si>
  <si>
    <t>HOJA   15   DE   15   .</t>
  </si>
  <si>
    <t>Dirección General de Desarrollo de la Cultura</t>
  </si>
  <si>
    <t>OTROS  SERVICIOS Y ACTIVIDADES  ECO-</t>
  </si>
  <si>
    <t>formular  un programa de turismo  con  gobier-</t>
  </si>
  <si>
    <t>productos turísticos</t>
  </si>
  <si>
    <t>lidación,  diversificación  y  desarrollo  de   los</t>
  </si>
  <si>
    <t>INDICADOR  ESTRATEGICO:   Seguridad    y</t>
  </si>
  <si>
    <t xml:space="preserve">publicidad   y   relaciones  públicas  realizadas </t>
  </si>
  <si>
    <t>INDICADOR    ESTRATEGICO:     Indice    de</t>
  </si>
  <si>
    <t>Consejo  de  Promoción  Turística de  México,</t>
  </si>
  <si>
    <t>INDICADOR   ESTRATEGICO:   Proporcionar</t>
  </si>
  <si>
    <t>orientación e  información  turística  personali-</t>
  </si>
  <si>
    <t>Administrar  recursos  humanos,  materiales  y</t>
  </si>
  <si>
    <t>Prever el pago de  los  incrementos por  servi-</t>
  </si>
  <si>
    <t>SEGURIDAD SOCIAL 3/</t>
  </si>
  <si>
    <t>NOMICAS 3/</t>
  </si>
  <si>
    <t>S.A. de C.V.    5/</t>
  </si>
  <si>
    <t>Dirección General de Asuntos Jurídicos 4/</t>
  </si>
  <si>
    <t>4/ Clave de unidad responsable incorporada durante el ejercicio.</t>
  </si>
  <si>
    <t>5/ Empresa de participación estatal mayoritaria, incorporada durante el ejercicio.</t>
  </si>
  <si>
    <t>3/ Los datos del presupuesto original reportados pueden diferir de las cifras presupuestarias consignadas en otros apartados del Banco de Información y del Tomo de Resultados Generales, debido al criterio de redondeo aplicado en el</t>
  </si>
  <si>
    <t xml:space="preserve">    Presupuesto de Egresos de la Federación.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</si>
</sst>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#,###.00_);\(#,###.0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39" fontId="1" fillId="0" borderId="14" xfId="0" applyNumberFormat="1" applyFont="1" applyFill="1" applyBorder="1" applyAlignment="1">
      <alignment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96" t="s">
        <v>37</v>
      </c>
      <c r="T10" s="98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00"/>
      <c r="T11" s="101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51"/>
      <c r="G13" s="90"/>
      <c r="H13" s="41"/>
      <c r="I13" s="45"/>
      <c r="J13" s="49" t="s">
        <v>263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14742.9</v>
      </c>
      <c r="V13" s="83">
        <f>SUM(V14:V15)</f>
        <v>20274.199999999997</v>
      </c>
      <c r="W13" s="84">
        <f>SUM(W14:W15)</f>
        <v>17804.7</v>
      </c>
      <c r="X13" s="82">
        <f>+W13/U13*100</f>
        <v>120.76796288382883</v>
      </c>
      <c r="Y13" s="83">
        <f>+W13/V13*100</f>
        <v>87.81949472728888</v>
      </c>
      <c r="Z13" s="1"/>
    </row>
    <row r="14" spans="1:26" ht="23.25">
      <c r="A14" s="1"/>
      <c r="B14" s="41"/>
      <c r="C14" s="41"/>
      <c r="D14" s="41"/>
      <c r="E14" s="41"/>
      <c r="F14" s="51"/>
      <c r="G14" s="90"/>
      <c r="H14" s="41"/>
      <c r="I14" s="45"/>
      <c r="J14" s="49" t="s">
        <v>44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+U18</f>
        <v>14742.9</v>
      </c>
      <c r="V14" s="83">
        <f t="shared" si="0"/>
        <v>20274.199999999997</v>
      </c>
      <c r="W14" s="84">
        <f t="shared" si="0"/>
        <v>17804.7</v>
      </c>
      <c r="X14" s="82">
        <f>+W14/U14*100</f>
        <v>120.76796288382883</v>
      </c>
      <c r="Y14" s="83">
        <f>+W14/V14*100</f>
        <v>87.81949472728888</v>
      </c>
      <c r="Z14" s="1"/>
    </row>
    <row r="15" spans="1:26" ht="23.25">
      <c r="A15" s="1"/>
      <c r="B15" s="41"/>
      <c r="C15" s="41"/>
      <c r="D15" s="41"/>
      <c r="E15" s="41"/>
      <c r="F15" s="51"/>
      <c r="G15" s="90"/>
      <c r="H15" s="41"/>
      <c r="I15" s="45"/>
      <c r="J15" s="49" t="s">
        <v>45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0</v>
      </c>
      <c r="V15" s="83">
        <f t="shared" si="0"/>
        <v>0</v>
      </c>
      <c r="W15" s="84">
        <f t="shared" si="0"/>
        <v>0</v>
      </c>
      <c r="X15" s="82"/>
      <c r="Y15" s="83"/>
      <c r="Z15" s="1"/>
    </row>
    <row r="16" spans="1:26" ht="23.25">
      <c r="A16" s="1"/>
      <c r="B16" s="41"/>
      <c r="C16" s="41"/>
      <c r="D16" s="41"/>
      <c r="E16" s="41"/>
      <c r="F16" s="51"/>
      <c r="G16" s="90"/>
      <c r="H16" s="41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 t="s">
        <v>46</v>
      </c>
      <c r="D17" s="41"/>
      <c r="E17" s="41"/>
      <c r="F17" s="51"/>
      <c r="G17" s="90"/>
      <c r="H17" s="41"/>
      <c r="I17" s="45"/>
      <c r="J17" s="49" t="s">
        <v>47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>
        <f>SUM(U18:U19)</f>
        <v>14742.9</v>
      </c>
      <c r="V17" s="83">
        <f>SUM(V18:V19)</f>
        <v>20274.199999999997</v>
      </c>
      <c r="W17" s="84">
        <f>SUM(W18:W19)</f>
        <v>17804.7</v>
      </c>
      <c r="X17" s="82">
        <f>+W17/U17*100</f>
        <v>120.76796288382883</v>
      </c>
      <c r="Y17" s="83">
        <f>+W17/V17*100</f>
        <v>87.81949472728888</v>
      </c>
      <c r="Z17" s="1"/>
    </row>
    <row r="18" spans="1:26" ht="23.25">
      <c r="A18" s="1"/>
      <c r="B18" s="41"/>
      <c r="C18" s="41"/>
      <c r="D18" s="41"/>
      <c r="E18" s="41"/>
      <c r="F18" s="51"/>
      <c r="G18" s="90"/>
      <c r="H18" s="41"/>
      <c r="I18" s="45"/>
      <c r="J18" s="49" t="s">
        <v>44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 aca="true" t="shared" si="1" ref="U18:W19">SUM(U22)</f>
        <v>14742.9</v>
      </c>
      <c r="V18" s="83">
        <f t="shared" si="1"/>
        <v>20274.199999999997</v>
      </c>
      <c r="W18" s="84">
        <f t="shared" si="1"/>
        <v>17804.7</v>
      </c>
      <c r="X18" s="82">
        <f>+W18/U18*100</f>
        <v>120.76796288382883</v>
      </c>
      <c r="Y18" s="83">
        <f>+W18/V18*100</f>
        <v>87.81949472728888</v>
      </c>
      <c r="Z18" s="1"/>
    </row>
    <row r="19" spans="1:26" ht="23.25">
      <c r="A19" s="1"/>
      <c r="B19" s="41"/>
      <c r="C19" s="41"/>
      <c r="D19" s="41"/>
      <c r="E19" s="41"/>
      <c r="F19" s="51"/>
      <c r="G19" s="90"/>
      <c r="H19" s="41"/>
      <c r="I19" s="45"/>
      <c r="J19" s="49" t="s">
        <v>45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 t="shared" si="1"/>
        <v>0</v>
      </c>
      <c r="V19" s="83">
        <f t="shared" si="1"/>
        <v>0</v>
      </c>
      <c r="W19" s="84">
        <f t="shared" si="1"/>
        <v>0</v>
      </c>
      <c r="X19" s="82"/>
      <c r="Y19" s="83"/>
      <c r="Z19" s="1"/>
    </row>
    <row r="20" spans="1:26" ht="23.25">
      <c r="A20" s="1"/>
      <c r="B20" s="41"/>
      <c r="C20" s="41"/>
      <c r="D20" s="41"/>
      <c r="E20" s="41"/>
      <c r="F20" s="51"/>
      <c r="G20" s="90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3"/>
      <c r="W20" s="84"/>
      <c r="X20" s="82"/>
      <c r="Y20" s="83"/>
      <c r="Z20" s="1"/>
    </row>
    <row r="21" spans="1:26" ht="23.25">
      <c r="A21" s="1"/>
      <c r="B21" s="41"/>
      <c r="C21" s="41"/>
      <c r="D21" s="41" t="s">
        <v>48</v>
      </c>
      <c r="E21" s="41"/>
      <c r="F21" s="51"/>
      <c r="G21" s="90"/>
      <c r="H21" s="41"/>
      <c r="I21" s="45"/>
      <c r="J21" s="49" t="s">
        <v>49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>
        <f>SUM(U22:U23)</f>
        <v>14742.9</v>
      </c>
      <c r="V21" s="83">
        <f>SUM(V22:V23)</f>
        <v>20274.199999999997</v>
      </c>
      <c r="W21" s="84">
        <f>SUM(W22:W23)</f>
        <v>17804.7</v>
      </c>
      <c r="X21" s="82">
        <f>+W21/U21*100</f>
        <v>120.76796288382883</v>
      </c>
      <c r="Y21" s="83">
        <f>+W21/V21*100</f>
        <v>87.81949472728888</v>
      </c>
      <c r="Z21" s="1"/>
    </row>
    <row r="22" spans="1:26" ht="23.25">
      <c r="A22" s="1"/>
      <c r="B22" s="41"/>
      <c r="C22" s="41"/>
      <c r="D22" s="41"/>
      <c r="E22" s="41"/>
      <c r="F22" s="51"/>
      <c r="G22" s="90"/>
      <c r="H22" s="41"/>
      <c r="I22" s="45"/>
      <c r="J22" s="49" t="s">
        <v>44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 aca="true" t="shared" si="2" ref="U22:W23">SUM(U26)</f>
        <v>14742.9</v>
      </c>
      <c r="V22" s="83">
        <f t="shared" si="2"/>
        <v>20274.199999999997</v>
      </c>
      <c r="W22" s="84">
        <f t="shared" si="2"/>
        <v>17804.7</v>
      </c>
      <c r="X22" s="82">
        <f>+W22/U22*100</f>
        <v>120.76796288382883</v>
      </c>
      <c r="Y22" s="83">
        <f>+W22/V22*100</f>
        <v>87.81949472728888</v>
      </c>
      <c r="Z22" s="1"/>
    </row>
    <row r="23" spans="1:26" ht="23.25">
      <c r="A23" s="1"/>
      <c r="B23" s="41"/>
      <c r="C23" s="41"/>
      <c r="D23" s="41"/>
      <c r="E23" s="41"/>
      <c r="F23" s="51"/>
      <c r="G23" s="90"/>
      <c r="H23" s="41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 t="shared" si="2"/>
        <v>0</v>
      </c>
      <c r="V23" s="83">
        <f t="shared" si="2"/>
        <v>0</v>
      </c>
      <c r="W23" s="84">
        <f t="shared" si="2"/>
        <v>0</v>
      </c>
      <c r="X23" s="82"/>
      <c r="Y23" s="83"/>
      <c r="Z23" s="1"/>
    </row>
    <row r="24" spans="1:26" ht="23.25">
      <c r="A24" s="1"/>
      <c r="B24" s="41"/>
      <c r="C24" s="41"/>
      <c r="D24" s="41"/>
      <c r="E24" s="41"/>
      <c r="F24" s="51"/>
      <c r="G24" s="90"/>
      <c r="H24" s="41"/>
      <c r="I24" s="45"/>
      <c r="J24" s="49"/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/>
      <c r="V24" s="83"/>
      <c r="W24" s="84"/>
      <c r="X24" s="82"/>
      <c r="Y24" s="83"/>
      <c r="Z24" s="1"/>
    </row>
    <row r="25" spans="1:26" ht="23.25">
      <c r="A25" s="1"/>
      <c r="B25" s="41"/>
      <c r="C25" s="41"/>
      <c r="D25" s="41"/>
      <c r="E25" s="41" t="s">
        <v>50</v>
      </c>
      <c r="F25" s="51"/>
      <c r="G25" s="90"/>
      <c r="H25" s="41"/>
      <c r="I25" s="45"/>
      <c r="J25" s="49" t="s">
        <v>51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>SUM(U26:U27)</f>
        <v>14742.9</v>
      </c>
      <c r="V25" s="83">
        <f>SUM(V26:V27)</f>
        <v>20274.199999999997</v>
      </c>
      <c r="W25" s="84">
        <f>SUM(W26:W27)</f>
        <v>17804.7</v>
      </c>
      <c r="X25" s="82">
        <f>+W25/U25*100</f>
        <v>120.76796288382883</v>
      </c>
      <c r="Y25" s="83">
        <f>+W25/V25*100</f>
        <v>87.81949472728888</v>
      </c>
      <c r="Z25" s="1"/>
    </row>
    <row r="26" spans="1:26" ht="23.25">
      <c r="A26" s="1"/>
      <c r="B26" s="41"/>
      <c r="C26" s="41"/>
      <c r="D26" s="41"/>
      <c r="E26" s="41"/>
      <c r="F26" s="51"/>
      <c r="G26" s="90"/>
      <c r="H26" s="41"/>
      <c r="I26" s="45"/>
      <c r="J26" s="49" t="s">
        <v>44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 aca="true" t="shared" si="3" ref="U26:W27">SUM(U30)</f>
        <v>14742.9</v>
      </c>
      <c r="V26" s="83">
        <f t="shared" si="3"/>
        <v>20274.199999999997</v>
      </c>
      <c r="W26" s="84">
        <f t="shared" si="3"/>
        <v>17804.7</v>
      </c>
      <c r="X26" s="82">
        <f>+W26/U26*100</f>
        <v>120.76796288382883</v>
      </c>
      <c r="Y26" s="83">
        <f>+W26/V26*100</f>
        <v>87.81949472728888</v>
      </c>
      <c r="Z26" s="1"/>
    </row>
    <row r="27" spans="1:26" ht="23.25">
      <c r="A27" s="1"/>
      <c r="B27" s="41"/>
      <c r="C27" s="41"/>
      <c r="D27" s="41"/>
      <c r="E27" s="41"/>
      <c r="F27" s="51"/>
      <c r="G27" s="90"/>
      <c r="H27" s="41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 t="shared" si="3"/>
        <v>0</v>
      </c>
      <c r="V27" s="83">
        <f t="shared" si="3"/>
        <v>0</v>
      </c>
      <c r="W27" s="84">
        <f t="shared" si="3"/>
        <v>0</v>
      </c>
      <c r="X27" s="82"/>
      <c r="Y27" s="83"/>
      <c r="Z27" s="1"/>
    </row>
    <row r="28" spans="1:26" ht="23.25">
      <c r="A28" s="1"/>
      <c r="B28" s="41"/>
      <c r="C28" s="41"/>
      <c r="D28" s="41"/>
      <c r="E28" s="41"/>
      <c r="F28" s="51"/>
      <c r="G28" s="90"/>
      <c r="H28" s="41"/>
      <c r="I28" s="45"/>
      <c r="J28" s="49"/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3"/>
      <c r="W28" s="84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 t="s">
        <v>52</v>
      </c>
      <c r="G29" s="90"/>
      <c r="H29" s="41"/>
      <c r="I29" s="45"/>
      <c r="J29" s="49" t="s">
        <v>53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>
        <f>SUM(U30:U31)</f>
        <v>14742.9</v>
      </c>
      <c r="V29" s="83">
        <f>SUM(V30:V31)</f>
        <v>20274.199999999997</v>
      </c>
      <c r="W29" s="84">
        <f>SUM(W30:W31)</f>
        <v>17804.7</v>
      </c>
      <c r="X29" s="82">
        <f>+W29/U29*100</f>
        <v>120.76796288382883</v>
      </c>
      <c r="Y29" s="83">
        <f>+W29/V29*100</f>
        <v>87.81949472728888</v>
      </c>
      <c r="Z29" s="1"/>
    </row>
    <row r="30" spans="1:26" ht="23.25">
      <c r="A30" s="1"/>
      <c r="B30" s="41"/>
      <c r="C30" s="41"/>
      <c r="D30" s="41"/>
      <c r="E30" s="41"/>
      <c r="F30" s="51"/>
      <c r="G30" s="90"/>
      <c r="H30" s="41"/>
      <c r="I30" s="45"/>
      <c r="J30" s="49" t="s">
        <v>44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f>+U34</f>
        <v>14742.9</v>
      </c>
      <c r="V30" s="83">
        <f>+V34</f>
        <v>20274.199999999997</v>
      </c>
      <c r="W30" s="84">
        <f>+W34</f>
        <v>17804.7</v>
      </c>
      <c r="X30" s="82">
        <f>+W30/U30*100</f>
        <v>120.76796288382883</v>
      </c>
      <c r="Y30" s="83">
        <f>+W30/V30*100</f>
        <v>87.81949472728888</v>
      </c>
      <c r="Z30" s="1"/>
    </row>
    <row r="31" spans="1:26" ht="23.25">
      <c r="A31" s="1"/>
      <c r="B31" s="41"/>
      <c r="C31" s="41"/>
      <c r="D31" s="41"/>
      <c r="E31" s="41"/>
      <c r="F31" s="51"/>
      <c r="G31" s="90"/>
      <c r="H31" s="41"/>
      <c r="I31" s="45"/>
      <c r="J31" s="49" t="s">
        <v>45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>
        <f>+U35</f>
        <v>0</v>
      </c>
      <c r="V31" s="83">
        <f>SUM(V39+V42+V55+V58+V61+V65+V68+V71+V74+V77+V80+V83+V86+V89+V102+V105+V108+V111+V114+V117+V120+V123+V126+V129+V133+V146+V150+V153+V156+V159+V162)</f>
        <v>0</v>
      </c>
      <c r="W31" s="84">
        <f>SUM(W39+W42+W55+W58+W61+W65+W68+W71+W74+W77+W80+W83+W86+W89+W102+W105+W108+W111+W114+W117+W120+W123+W126+W129+W133+W146+W150+W153+W156+W159+W162)</f>
        <v>0</v>
      </c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90"/>
      <c r="H32" s="41"/>
      <c r="I32" s="45"/>
      <c r="J32" s="49"/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/>
      <c r="V32" s="83"/>
      <c r="W32" s="84"/>
      <c r="X32" s="82"/>
      <c r="Y32" s="83"/>
      <c r="Z32" s="1"/>
    </row>
    <row r="33" spans="1:26" ht="23.25">
      <c r="A33" s="1"/>
      <c r="B33" s="41"/>
      <c r="C33" s="41"/>
      <c r="D33" s="41"/>
      <c r="E33" s="41"/>
      <c r="F33" s="51"/>
      <c r="G33" s="90" t="s">
        <v>54</v>
      </c>
      <c r="H33" s="41"/>
      <c r="I33" s="45"/>
      <c r="J33" s="49" t="s">
        <v>55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>
        <f>+U34</f>
        <v>14742.9</v>
      </c>
      <c r="V33" s="83">
        <f>+V34</f>
        <v>20274.199999999997</v>
      </c>
      <c r="W33" s="84">
        <f>+W34</f>
        <v>17804.7</v>
      </c>
      <c r="X33" s="82">
        <f>+W33/U33*100</f>
        <v>120.76796288382883</v>
      </c>
      <c r="Y33" s="83">
        <f>+W33/V33*100</f>
        <v>87.81949472728888</v>
      </c>
      <c r="Z33" s="1"/>
    </row>
    <row r="34" spans="1:26" ht="23.25">
      <c r="A34" s="1"/>
      <c r="B34" s="41"/>
      <c r="C34" s="41"/>
      <c r="D34" s="41"/>
      <c r="E34" s="41"/>
      <c r="F34" s="51"/>
      <c r="G34" s="90"/>
      <c r="H34" s="41"/>
      <c r="I34" s="45"/>
      <c r="J34" s="49" t="s">
        <v>44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>
        <v>14742.9</v>
      </c>
      <c r="V34" s="83">
        <f>+V38+V41+V44+V57+V60+V64+V67+V70+V73+V76+V79+V82+V85+V88+V101+V104+V107+V110+V113+V116+V119+V122+V125+V128+V132+V145+V149+V152+V155+V158+V161+V164</f>
        <v>20274.199999999997</v>
      </c>
      <c r="W34" s="84">
        <f>+W38+W41+W44+W57+W60+W64+W67+W70+W73+W76+W79+W82+W85+W88+W101+W104+W107+W110+W113+W116+W119+W122+W125+W128+W132+W145+W149+W152+W155+W158+W161+W164</f>
        <v>17804.7</v>
      </c>
      <c r="X34" s="82">
        <f>+W34/U34*100</f>
        <v>120.76796288382883</v>
      </c>
      <c r="Y34" s="83">
        <f>+W34/V34*100</f>
        <v>87.81949472728888</v>
      </c>
      <c r="Z34" s="1"/>
    </row>
    <row r="35" spans="1:26" ht="23.25">
      <c r="A35" s="1"/>
      <c r="B35" s="41"/>
      <c r="C35" s="41"/>
      <c r="D35" s="41"/>
      <c r="E35" s="41"/>
      <c r="F35" s="51"/>
      <c r="G35" s="90"/>
      <c r="H35" s="41"/>
      <c r="I35" s="45"/>
      <c r="J35" s="49" t="s">
        <v>45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/>
      <c r="V35" s="83">
        <f>+V39+V42+V55+V58+V61+V65+V68+V71+V74+V77+V80+V83+V86+V89+V102+V105+V108+V111+V114+V117+V120+V123+V126+V129+V133+V146+V150+V153+V156+V159+V162+V165</f>
        <v>0</v>
      </c>
      <c r="W35" s="84">
        <f>+W39+W42+W55+W58+W61+W65+W68+W71+W74+W77+W80+W83+W86+W89+W102+W105+W108+W111+W114+W117+W120+W123+W126+W129+W133+W146+W150+W153+W156+W159+W162+W165</f>
        <v>0</v>
      </c>
      <c r="X35" s="82"/>
      <c r="Y35" s="83"/>
      <c r="Z35" s="1"/>
    </row>
    <row r="36" spans="1:26" ht="23.25">
      <c r="A36" s="1"/>
      <c r="B36" s="41"/>
      <c r="C36" s="41"/>
      <c r="D36" s="41"/>
      <c r="E36" s="41"/>
      <c r="F36" s="51"/>
      <c r="G36" s="90"/>
      <c r="H36" s="41"/>
      <c r="I36" s="45"/>
      <c r="J36" s="49"/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/>
      <c r="V36" s="83"/>
      <c r="W36" s="84"/>
      <c r="X36" s="82"/>
      <c r="Y36" s="83"/>
      <c r="Z36" s="1"/>
    </row>
    <row r="37" spans="1:26" ht="23.25">
      <c r="A37" s="1"/>
      <c r="B37" s="41"/>
      <c r="C37" s="41"/>
      <c r="D37" s="41"/>
      <c r="E37" s="41"/>
      <c r="F37" s="51"/>
      <c r="G37" s="90"/>
      <c r="H37" s="41" t="s">
        <v>56</v>
      </c>
      <c r="I37" s="45"/>
      <c r="J37" s="49" t="s">
        <v>57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>
        <f>SUM(U38:U39)</f>
        <v>914.6</v>
      </c>
      <c r="V37" s="83">
        <f>SUM(V38:V39)</f>
        <v>1059.7</v>
      </c>
      <c r="W37" s="84">
        <f>SUM(W38:W39)</f>
        <v>1021.6</v>
      </c>
      <c r="X37" s="82">
        <f>+W37/U37*100</f>
        <v>111.69910343319485</v>
      </c>
      <c r="Y37" s="83">
        <f>+W37/V37*100</f>
        <v>96.40464282344058</v>
      </c>
      <c r="Z37" s="1"/>
    </row>
    <row r="38" spans="1:26" ht="23.25">
      <c r="A38" s="1"/>
      <c r="B38" s="41"/>
      <c r="C38" s="41"/>
      <c r="D38" s="41"/>
      <c r="E38" s="41"/>
      <c r="F38" s="51"/>
      <c r="G38" s="90"/>
      <c r="H38" s="41"/>
      <c r="I38" s="45"/>
      <c r="J38" s="49" t="s">
        <v>44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>
        <v>914.6</v>
      </c>
      <c r="V38" s="83">
        <v>1059.7</v>
      </c>
      <c r="W38" s="84">
        <v>1021.6</v>
      </c>
      <c r="X38" s="82">
        <f>+W38/U38*100</f>
        <v>111.69910343319485</v>
      </c>
      <c r="Y38" s="83">
        <f>+W38/V38*100</f>
        <v>96.40464282344058</v>
      </c>
      <c r="Z38" s="1"/>
    </row>
    <row r="39" spans="1:26" ht="23.25">
      <c r="A39" s="1"/>
      <c r="B39" s="41"/>
      <c r="C39" s="41"/>
      <c r="D39" s="41"/>
      <c r="E39" s="41"/>
      <c r="F39" s="51"/>
      <c r="G39" s="90"/>
      <c r="H39" s="41"/>
      <c r="I39" s="45"/>
      <c r="J39" s="49" t="s">
        <v>45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/>
      <c r="V39" s="83"/>
      <c r="W39" s="84"/>
      <c r="X39" s="82"/>
      <c r="Y39" s="83"/>
      <c r="Z39" s="1"/>
    </row>
    <row r="40" spans="1:26" ht="23.25">
      <c r="A40" s="1"/>
      <c r="B40" s="41"/>
      <c r="C40" s="41"/>
      <c r="D40" s="41"/>
      <c r="E40" s="41"/>
      <c r="F40" s="51"/>
      <c r="G40" s="90"/>
      <c r="H40" s="41" t="s">
        <v>58</v>
      </c>
      <c r="I40" s="45"/>
      <c r="J40" s="49" t="s">
        <v>59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f>SUM(U41:U42)</f>
        <v>291</v>
      </c>
      <c r="V40" s="83">
        <f>SUM(V41:V42)</f>
        <v>343.4</v>
      </c>
      <c r="W40" s="84">
        <f>SUM(W41:W42)</f>
        <v>338.3</v>
      </c>
      <c r="X40" s="82">
        <f>+W40/U40*100</f>
        <v>116.25429553264605</v>
      </c>
      <c r="Y40" s="83">
        <f>+W40/V40*100</f>
        <v>98.51485148514853</v>
      </c>
      <c r="Z40" s="1"/>
    </row>
    <row r="41" spans="1:26" ht="23.25">
      <c r="A41" s="1"/>
      <c r="B41" s="41"/>
      <c r="C41" s="41"/>
      <c r="D41" s="41"/>
      <c r="E41" s="41"/>
      <c r="F41" s="51"/>
      <c r="G41" s="90"/>
      <c r="H41" s="41"/>
      <c r="I41" s="45"/>
      <c r="J41" s="49" t="s">
        <v>44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v>291</v>
      </c>
      <c r="V41" s="83">
        <v>343.4</v>
      </c>
      <c r="W41" s="84">
        <v>338.3</v>
      </c>
      <c r="X41" s="82">
        <f>+W41/U41*100</f>
        <v>116.25429553264605</v>
      </c>
      <c r="Y41" s="83">
        <f>+W41/V41*100</f>
        <v>98.51485148514853</v>
      </c>
      <c r="Z41" s="1"/>
    </row>
    <row r="42" spans="1:26" ht="23.25">
      <c r="A42" s="1"/>
      <c r="B42" s="41"/>
      <c r="C42" s="41"/>
      <c r="D42" s="41"/>
      <c r="E42" s="41"/>
      <c r="F42" s="51"/>
      <c r="G42" s="90"/>
      <c r="H42" s="41"/>
      <c r="I42" s="45"/>
      <c r="J42" s="49" t="s">
        <v>45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3"/>
      <c r="W42" s="84"/>
      <c r="X42" s="82"/>
      <c r="Y42" s="83"/>
      <c r="Z42" s="1"/>
    </row>
    <row r="43" spans="1:26" ht="23.25">
      <c r="A43" s="1"/>
      <c r="B43" s="41"/>
      <c r="C43" s="41"/>
      <c r="D43" s="41"/>
      <c r="E43" s="41"/>
      <c r="F43" s="51"/>
      <c r="G43" s="90"/>
      <c r="H43" s="41" t="s">
        <v>60</v>
      </c>
      <c r="I43" s="45"/>
      <c r="J43" s="49" t="s">
        <v>61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>
        <f>SUM(U44:U55)</f>
        <v>397.6</v>
      </c>
      <c r="V43" s="83">
        <f>SUM(V44:V55)</f>
        <v>505</v>
      </c>
      <c r="W43" s="84">
        <f>SUM(W44:W55)</f>
        <v>454.9</v>
      </c>
      <c r="X43" s="82">
        <f>+W43/U43*100</f>
        <v>114.41146881287725</v>
      </c>
      <c r="Y43" s="83">
        <f>+W43/V43*100</f>
        <v>90.07920792079207</v>
      </c>
      <c r="Z43" s="1"/>
    </row>
    <row r="44" spans="1:26" ht="23.25">
      <c r="A44" s="1"/>
      <c r="B44" s="41"/>
      <c r="C44" s="41"/>
      <c r="D44" s="41"/>
      <c r="E44" s="41"/>
      <c r="F44" s="51"/>
      <c r="G44" s="90"/>
      <c r="H44" s="41"/>
      <c r="I44" s="45"/>
      <c r="J44" s="49" t="s">
        <v>44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>
        <v>397.6</v>
      </c>
      <c r="V44" s="83">
        <v>505</v>
      </c>
      <c r="W44" s="84">
        <v>454.9</v>
      </c>
      <c r="X44" s="82">
        <f>+W44/U44*100</f>
        <v>114.41146881287725</v>
      </c>
      <c r="Y44" s="83">
        <f>+W44/V44*100</f>
        <v>90.07920792079207</v>
      </c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236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96" t="s">
        <v>37</v>
      </c>
      <c r="T52" s="98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00"/>
      <c r="T53" s="101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43</v>
      </c>
      <c r="C55" s="41" t="s">
        <v>46</v>
      </c>
      <c r="D55" s="41" t="s">
        <v>48</v>
      </c>
      <c r="E55" s="41" t="s">
        <v>50</v>
      </c>
      <c r="F55" s="51" t="s">
        <v>52</v>
      </c>
      <c r="G55" s="90" t="s">
        <v>54</v>
      </c>
      <c r="H55" s="41" t="s">
        <v>60</v>
      </c>
      <c r="I55" s="45"/>
      <c r="J55" s="49" t="s">
        <v>45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/>
      <c r="V55" s="83"/>
      <c r="W55" s="84"/>
      <c r="X55" s="82"/>
      <c r="Y55" s="83"/>
      <c r="Z55" s="1"/>
    </row>
    <row r="56" spans="1:26" ht="23.25">
      <c r="A56" s="1"/>
      <c r="B56" s="41"/>
      <c r="C56" s="41"/>
      <c r="D56" s="41"/>
      <c r="E56" s="41"/>
      <c r="F56" s="51"/>
      <c r="G56" s="90"/>
      <c r="H56" s="41" t="s">
        <v>62</v>
      </c>
      <c r="I56" s="45"/>
      <c r="J56" s="49" t="s">
        <v>63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f>SUM(U57:U58)</f>
        <v>699.1</v>
      </c>
      <c r="V56" s="83">
        <f>SUM(V57:V58)</f>
        <v>802.2</v>
      </c>
      <c r="W56" s="84">
        <f>SUM(W57:W58)</f>
        <v>793.3</v>
      </c>
      <c r="X56" s="82">
        <f>+W56/U56*100</f>
        <v>113.47446717207839</v>
      </c>
      <c r="Y56" s="83">
        <f>+W56/V56*100</f>
        <v>98.89055098479182</v>
      </c>
      <c r="Z56" s="1"/>
    </row>
    <row r="57" spans="1:26" ht="23.25">
      <c r="A57" s="1"/>
      <c r="B57" s="41"/>
      <c r="C57" s="41"/>
      <c r="D57" s="41"/>
      <c r="E57" s="41"/>
      <c r="F57" s="51"/>
      <c r="G57" s="90"/>
      <c r="H57" s="41"/>
      <c r="I57" s="45"/>
      <c r="J57" s="49" t="s">
        <v>44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>
        <v>699.1</v>
      </c>
      <c r="V57" s="83">
        <v>802.2</v>
      </c>
      <c r="W57" s="84">
        <v>793.3</v>
      </c>
      <c r="X57" s="82">
        <f>+W57/U57*100</f>
        <v>113.47446717207839</v>
      </c>
      <c r="Y57" s="83">
        <f>+W57/V57*100</f>
        <v>98.89055098479182</v>
      </c>
      <c r="Z57" s="1"/>
    </row>
    <row r="58" spans="1:26" ht="23.25">
      <c r="A58" s="1"/>
      <c r="B58" s="41"/>
      <c r="C58" s="41"/>
      <c r="D58" s="41"/>
      <c r="E58" s="41"/>
      <c r="F58" s="51"/>
      <c r="G58" s="90"/>
      <c r="H58" s="41"/>
      <c r="I58" s="45"/>
      <c r="J58" s="49" t="s">
        <v>45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/>
      <c r="Y58" s="83"/>
      <c r="Z58" s="1"/>
    </row>
    <row r="59" spans="1:26" ht="23.25">
      <c r="A59" s="1"/>
      <c r="B59" s="41"/>
      <c r="C59" s="41"/>
      <c r="D59" s="41"/>
      <c r="E59" s="41"/>
      <c r="F59" s="51"/>
      <c r="G59" s="90"/>
      <c r="H59" s="41" t="s">
        <v>64</v>
      </c>
      <c r="I59" s="45"/>
      <c r="J59" s="49" t="s">
        <v>65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>SUM(U60:U61)</f>
        <v>333.7</v>
      </c>
      <c r="V59" s="83">
        <f>SUM(V60:V61)</f>
        <v>391.1</v>
      </c>
      <c r="W59" s="84">
        <f>SUM(W60:W61)</f>
        <v>386.6</v>
      </c>
      <c r="X59" s="82">
        <f>+W59/U59*100</f>
        <v>115.85256218160025</v>
      </c>
      <c r="Y59" s="83">
        <f>+W59/V59*100</f>
        <v>98.84939913065712</v>
      </c>
      <c r="Z59" s="1"/>
    </row>
    <row r="60" spans="1:26" ht="23.25">
      <c r="A60" s="1"/>
      <c r="B60" s="41"/>
      <c r="C60" s="41"/>
      <c r="D60" s="41"/>
      <c r="E60" s="41"/>
      <c r="F60" s="51"/>
      <c r="G60" s="90"/>
      <c r="H60" s="41"/>
      <c r="I60" s="45"/>
      <c r="J60" s="49" t="s">
        <v>44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>
        <v>333.7</v>
      </c>
      <c r="V60" s="83">
        <v>391.1</v>
      </c>
      <c r="W60" s="84">
        <v>386.6</v>
      </c>
      <c r="X60" s="82">
        <f>+W60/U60*100</f>
        <v>115.85256218160025</v>
      </c>
      <c r="Y60" s="83">
        <f>+W60/V60*100</f>
        <v>98.84939913065712</v>
      </c>
      <c r="Z60" s="1"/>
    </row>
    <row r="61" spans="1:26" ht="23.25">
      <c r="A61" s="1"/>
      <c r="B61" s="41"/>
      <c r="C61" s="41"/>
      <c r="D61" s="41"/>
      <c r="E61" s="41"/>
      <c r="F61" s="51"/>
      <c r="G61" s="90"/>
      <c r="H61" s="41"/>
      <c r="I61" s="45"/>
      <c r="J61" s="49" t="s">
        <v>45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/>
      <c r="V61" s="83"/>
      <c r="W61" s="84"/>
      <c r="X61" s="82"/>
      <c r="Y61" s="83"/>
      <c r="Z61" s="1"/>
    </row>
    <row r="62" spans="1:26" ht="23.25">
      <c r="A62" s="1"/>
      <c r="B62" s="41"/>
      <c r="C62" s="41"/>
      <c r="D62" s="41"/>
      <c r="E62" s="41"/>
      <c r="F62" s="51"/>
      <c r="G62" s="90"/>
      <c r="H62" s="41" t="s">
        <v>66</v>
      </c>
      <c r="I62" s="45"/>
      <c r="J62" s="49" t="s">
        <v>67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"/>
      <c r="B63" s="41"/>
      <c r="C63" s="41"/>
      <c r="D63" s="41"/>
      <c r="E63" s="41"/>
      <c r="F63" s="51"/>
      <c r="G63" s="90"/>
      <c r="H63" s="41"/>
      <c r="I63" s="45"/>
      <c r="J63" s="49" t="s">
        <v>68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>SUM(U64:U65)</f>
        <v>314.5</v>
      </c>
      <c r="V63" s="83">
        <f>SUM(V64:V65)</f>
        <v>379</v>
      </c>
      <c r="W63" s="84">
        <f>SUM(W64:W65)</f>
        <v>365.1</v>
      </c>
      <c r="X63" s="82">
        <f>+W63/U63*100</f>
        <v>116.08903020667726</v>
      </c>
      <c r="Y63" s="83">
        <f>+W63/V63*100</f>
        <v>96.33245382585753</v>
      </c>
      <c r="Z63" s="1"/>
    </row>
    <row r="64" spans="1:26" ht="23.25">
      <c r="A64" s="1"/>
      <c r="B64" s="41"/>
      <c r="C64" s="41"/>
      <c r="D64" s="41"/>
      <c r="E64" s="41"/>
      <c r="F64" s="51"/>
      <c r="G64" s="90"/>
      <c r="H64" s="41"/>
      <c r="I64" s="45"/>
      <c r="J64" s="49" t="s">
        <v>44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>
        <v>314.5</v>
      </c>
      <c r="V64" s="83">
        <v>379</v>
      </c>
      <c r="W64" s="84">
        <v>365.1</v>
      </c>
      <c r="X64" s="82">
        <f>+W64/U64*100</f>
        <v>116.08903020667726</v>
      </c>
      <c r="Y64" s="83">
        <f>+W64/V64*100</f>
        <v>96.33245382585753</v>
      </c>
      <c r="Z64" s="1"/>
    </row>
    <row r="65" spans="1:26" ht="23.25">
      <c r="A65" s="1"/>
      <c r="B65" s="41"/>
      <c r="C65" s="41"/>
      <c r="D65" s="41"/>
      <c r="E65" s="41"/>
      <c r="F65" s="51"/>
      <c r="G65" s="90"/>
      <c r="H65" s="41"/>
      <c r="I65" s="45"/>
      <c r="J65" s="49" t="s">
        <v>45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/>
      <c r="V65" s="83"/>
      <c r="W65" s="84"/>
      <c r="X65" s="82"/>
      <c r="Y65" s="83"/>
      <c r="Z65" s="1"/>
    </row>
    <row r="66" spans="1:26" ht="23.25">
      <c r="A66" s="1"/>
      <c r="B66" s="41"/>
      <c r="C66" s="41"/>
      <c r="D66" s="41"/>
      <c r="E66" s="41"/>
      <c r="F66" s="51"/>
      <c r="G66" s="90"/>
      <c r="H66" s="41" t="s">
        <v>69</v>
      </c>
      <c r="I66" s="45"/>
      <c r="J66" s="49" t="s">
        <v>70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>
        <f>SUM(U67:U68)</f>
        <v>566.9</v>
      </c>
      <c r="V66" s="83">
        <f>SUM(V67:V68)</f>
        <v>672.1</v>
      </c>
      <c r="W66" s="84">
        <f>SUM(W67:W68)</f>
        <v>651.4</v>
      </c>
      <c r="X66" s="82">
        <f>+W66/U66*100</f>
        <v>114.90562709472569</v>
      </c>
      <c r="Y66" s="83">
        <f>+W66/V66*100</f>
        <v>96.92010117542031</v>
      </c>
      <c r="Z66" s="1"/>
    </row>
    <row r="67" spans="1:26" ht="23.25">
      <c r="A67" s="1"/>
      <c r="B67" s="41"/>
      <c r="C67" s="41"/>
      <c r="D67" s="41"/>
      <c r="E67" s="41"/>
      <c r="F67" s="51"/>
      <c r="G67" s="90"/>
      <c r="H67" s="41"/>
      <c r="I67" s="45"/>
      <c r="J67" s="49" t="s">
        <v>44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v>566.9</v>
      </c>
      <c r="V67" s="83">
        <v>672.1</v>
      </c>
      <c r="W67" s="84">
        <v>651.4</v>
      </c>
      <c r="X67" s="82">
        <f>+W67/U67*100</f>
        <v>114.90562709472569</v>
      </c>
      <c r="Y67" s="83">
        <f>+W67/V67*100</f>
        <v>96.92010117542031</v>
      </c>
      <c r="Z67" s="1"/>
    </row>
    <row r="68" spans="1:26" ht="23.25">
      <c r="A68" s="1"/>
      <c r="B68" s="41"/>
      <c r="C68" s="41"/>
      <c r="D68" s="41"/>
      <c r="E68" s="41"/>
      <c r="F68" s="51"/>
      <c r="G68" s="90"/>
      <c r="H68" s="41"/>
      <c r="I68" s="45"/>
      <c r="J68" s="49" t="s">
        <v>45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3"/>
      <c r="W68" s="84"/>
      <c r="X68" s="82"/>
      <c r="Y68" s="83"/>
      <c r="Z68" s="1"/>
    </row>
    <row r="69" spans="1:26" ht="23.25">
      <c r="A69" s="1"/>
      <c r="B69" s="41"/>
      <c r="C69" s="41"/>
      <c r="D69" s="41"/>
      <c r="E69" s="41"/>
      <c r="F69" s="51"/>
      <c r="G69" s="90"/>
      <c r="H69" s="41" t="s">
        <v>71</v>
      </c>
      <c r="I69" s="45"/>
      <c r="J69" s="49" t="s">
        <v>72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f>SUM(U70:U71)</f>
        <v>636.1</v>
      </c>
      <c r="V69" s="83">
        <f>SUM(V70:V71)</f>
        <v>724.4</v>
      </c>
      <c r="W69" s="84">
        <f>SUM(W70:W71)</f>
        <v>723.3</v>
      </c>
      <c r="X69" s="82">
        <f>+W69/U69*100</f>
        <v>113.7085363936488</v>
      </c>
      <c r="Y69" s="83">
        <f>+W69/V69*100</f>
        <v>99.84815019326338</v>
      </c>
      <c r="Z69" s="1"/>
    </row>
    <row r="70" spans="1:26" ht="23.25">
      <c r="A70" s="1"/>
      <c r="B70" s="41"/>
      <c r="C70" s="41"/>
      <c r="D70" s="41"/>
      <c r="E70" s="41"/>
      <c r="F70" s="51"/>
      <c r="G70" s="90"/>
      <c r="H70" s="41"/>
      <c r="I70" s="45"/>
      <c r="J70" s="49" t="s">
        <v>44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>
        <v>636.1</v>
      </c>
      <c r="V70" s="83">
        <v>724.4</v>
      </c>
      <c r="W70" s="84">
        <v>723.3</v>
      </c>
      <c r="X70" s="82">
        <f>+W70/U70*100</f>
        <v>113.7085363936488</v>
      </c>
      <c r="Y70" s="83">
        <f>+W70/V70*100</f>
        <v>99.84815019326338</v>
      </c>
      <c r="Z70" s="1"/>
    </row>
    <row r="71" spans="1:26" ht="23.25">
      <c r="A71" s="1"/>
      <c r="B71" s="41"/>
      <c r="C71" s="41"/>
      <c r="D71" s="41"/>
      <c r="E71" s="41"/>
      <c r="F71" s="51"/>
      <c r="G71" s="90"/>
      <c r="H71" s="41"/>
      <c r="I71" s="45"/>
      <c r="J71" s="49" t="s">
        <v>45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/>
      <c r="V71" s="83"/>
      <c r="W71" s="84"/>
      <c r="X71" s="82"/>
      <c r="Y71" s="83"/>
      <c r="Z71" s="1"/>
    </row>
    <row r="72" spans="1:26" ht="23.25">
      <c r="A72" s="1"/>
      <c r="B72" s="41"/>
      <c r="C72" s="41"/>
      <c r="D72" s="41"/>
      <c r="E72" s="41"/>
      <c r="F72" s="51"/>
      <c r="G72" s="90"/>
      <c r="H72" s="41" t="s">
        <v>73</v>
      </c>
      <c r="I72" s="45"/>
      <c r="J72" s="49" t="s">
        <v>74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f>SUM(U73:U74)</f>
        <v>338.3</v>
      </c>
      <c r="V72" s="83">
        <f>SUM(V73:V74)</f>
        <v>389.5</v>
      </c>
      <c r="W72" s="84">
        <f>SUM(W73:W74)</f>
        <v>388.2</v>
      </c>
      <c r="X72" s="82">
        <f>+W72/U72*100</f>
        <v>114.7502216967189</v>
      </c>
      <c r="Y72" s="83">
        <f>+W72/V72*100</f>
        <v>99.66623876765082</v>
      </c>
      <c r="Z72" s="1"/>
    </row>
    <row r="73" spans="1:26" ht="23.25">
      <c r="A73" s="1"/>
      <c r="B73" s="41"/>
      <c r="C73" s="41"/>
      <c r="D73" s="41"/>
      <c r="E73" s="41"/>
      <c r="F73" s="51"/>
      <c r="G73" s="90"/>
      <c r="H73" s="41"/>
      <c r="I73" s="45"/>
      <c r="J73" s="49" t="s">
        <v>44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v>338.3</v>
      </c>
      <c r="V73" s="83">
        <v>389.5</v>
      </c>
      <c r="W73" s="84">
        <v>388.2</v>
      </c>
      <c r="X73" s="82">
        <f>+W73/U73*100</f>
        <v>114.7502216967189</v>
      </c>
      <c r="Y73" s="83">
        <f>+W73/V73*100</f>
        <v>99.66623876765082</v>
      </c>
      <c r="Z73" s="1"/>
    </row>
    <row r="74" spans="1:26" ht="23.25">
      <c r="A74" s="1"/>
      <c r="B74" s="41"/>
      <c r="C74" s="41"/>
      <c r="D74" s="41"/>
      <c r="E74" s="41"/>
      <c r="F74" s="51"/>
      <c r="G74" s="90"/>
      <c r="H74" s="41"/>
      <c r="I74" s="45"/>
      <c r="J74" s="49" t="s">
        <v>45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/>
      <c r="V74" s="83"/>
      <c r="W74" s="84"/>
      <c r="X74" s="82"/>
      <c r="Y74" s="83"/>
      <c r="Z74" s="1"/>
    </row>
    <row r="75" spans="1:26" ht="23.25">
      <c r="A75" s="1"/>
      <c r="B75" s="41"/>
      <c r="C75" s="41"/>
      <c r="D75" s="41"/>
      <c r="E75" s="41"/>
      <c r="F75" s="51"/>
      <c r="G75" s="90"/>
      <c r="H75" s="41" t="s">
        <v>75</v>
      </c>
      <c r="I75" s="45"/>
      <c r="J75" s="49" t="s">
        <v>76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SUM(U76:U77)</f>
        <v>58.2</v>
      </c>
      <c r="V75" s="83">
        <f>SUM(V76:V77)</f>
        <v>66.1</v>
      </c>
      <c r="W75" s="84">
        <f>SUM(W76:W77)</f>
        <v>60.3</v>
      </c>
      <c r="X75" s="82">
        <f>+W75/U75*100</f>
        <v>103.60824742268039</v>
      </c>
      <c r="Y75" s="83">
        <f>+W75/V75*100</f>
        <v>91.22541603630863</v>
      </c>
      <c r="Z75" s="1"/>
    </row>
    <row r="76" spans="1:26" ht="23.25">
      <c r="A76" s="1"/>
      <c r="B76" s="41"/>
      <c r="C76" s="41"/>
      <c r="D76" s="41"/>
      <c r="E76" s="41"/>
      <c r="F76" s="51"/>
      <c r="G76" s="90"/>
      <c r="H76" s="41"/>
      <c r="I76" s="45"/>
      <c r="J76" s="49" t="s">
        <v>44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>
        <v>58.2</v>
      </c>
      <c r="V76" s="83">
        <v>66.1</v>
      </c>
      <c r="W76" s="84">
        <v>60.3</v>
      </c>
      <c r="X76" s="82">
        <f>+W76/U76*100</f>
        <v>103.60824742268039</v>
      </c>
      <c r="Y76" s="83">
        <f>+W76/V76*100</f>
        <v>91.22541603630863</v>
      </c>
      <c r="Z76" s="1"/>
    </row>
    <row r="77" spans="1:26" ht="23.25">
      <c r="A77" s="1"/>
      <c r="B77" s="41"/>
      <c r="C77" s="41"/>
      <c r="D77" s="41"/>
      <c r="E77" s="41"/>
      <c r="F77" s="51"/>
      <c r="G77" s="90"/>
      <c r="H77" s="41"/>
      <c r="I77" s="45"/>
      <c r="J77" s="49" t="s">
        <v>45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1"/>
      <c r="C78" s="41"/>
      <c r="D78" s="41"/>
      <c r="E78" s="41"/>
      <c r="F78" s="51"/>
      <c r="G78" s="90"/>
      <c r="H78" s="41" t="s">
        <v>77</v>
      </c>
      <c r="I78" s="45"/>
      <c r="J78" s="49" t="s">
        <v>78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>SUM(U79:U80)</f>
        <v>43.4</v>
      </c>
      <c r="V78" s="83">
        <f>SUM(V79:V80)</f>
        <v>49</v>
      </c>
      <c r="W78" s="84">
        <f>SUM(W79:W80)</f>
        <v>44.1</v>
      </c>
      <c r="X78" s="82">
        <f>+W78/U78*100</f>
        <v>101.61290322580645</v>
      </c>
      <c r="Y78" s="83">
        <f>+W78/V78*100</f>
        <v>90</v>
      </c>
      <c r="Z78" s="1"/>
    </row>
    <row r="79" spans="1:26" ht="23.25">
      <c r="A79" s="1"/>
      <c r="B79" s="41"/>
      <c r="C79" s="41"/>
      <c r="D79" s="41"/>
      <c r="E79" s="41"/>
      <c r="F79" s="51"/>
      <c r="G79" s="90"/>
      <c r="H79" s="41"/>
      <c r="I79" s="45"/>
      <c r="J79" s="49" t="s">
        <v>44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v>43.4</v>
      </c>
      <c r="V79" s="83">
        <v>49</v>
      </c>
      <c r="W79" s="84">
        <v>44.1</v>
      </c>
      <c r="X79" s="82">
        <f>+W79/U79*100</f>
        <v>101.61290322580645</v>
      </c>
      <c r="Y79" s="83">
        <f>+W79/V79*100</f>
        <v>90</v>
      </c>
      <c r="Z79" s="1"/>
    </row>
    <row r="80" spans="1:26" ht="23.25">
      <c r="A80" s="1"/>
      <c r="B80" s="41"/>
      <c r="C80" s="41"/>
      <c r="D80" s="41"/>
      <c r="E80" s="41"/>
      <c r="F80" s="51"/>
      <c r="G80" s="90"/>
      <c r="H80" s="41"/>
      <c r="I80" s="45"/>
      <c r="J80" s="49" t="s">
        <v>45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3"/>
      <c r="W80" s="84"/>
      <c r="X80" s="82"/>
      <c r="Y80" s="83"/>
      <c r="Z80" s="1"/>
    </row>
    <row r="81" spans="1:26" ht="23.25">
      <c r="A81" s="1"/>
      <c r="B81" s="41"/>
      <c r="C81" s="41"/>
      <c r="D81" s="41"/>
      <c r="E81" s="41"/>
      <c r="F81" s="51"/>
      <c r="G81" s="90"/>
      <c r="H81" s="41" t="s">
        <v>79</v>
      </c>
      <c r="I81" s="45"/>
      <c r="J81" s="49" t="s">
        <v>80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>SUM(U82+U83)</f>
        <v>35.7</v>
      </c>
      <c r="V81" s="83">
        <f>SUM(V82+V83)</f>
        <v>40.2</v>
      </c>
      <c r="W81" s="84">
        <f>SUM(W82+W83)</f>
        <v>37.4</v>
      </c>
      <c r="X81" s="82">
        <f>+W81/U81*100</f>
        <v>104.76190476190474</v>
      </c>
      <c r="Y81" s="83">
        <f>+W81/V81*100</f>
        <v>93.03482587064676</v>
      </c>
      <c r="Z81" s="1"/>
    </row>
    <row r="82" spans="1:26" ht="23.25">
      <c r="A82" s="1"/>
      <c r="B82" s="41"/>
      <c r="C82" s="41"/>
      <c r="D82" s="41"/>
      <c r="E82" s="41"/>
      <c r="F82" s="51"/>
      <c r="G82" s="90"/>
      <c r="H82" s="41"/>
      <c r="I82" s="45"/>
      <c r="J82" s="49" t="s">
        <v>44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v>35.7</v>
      </c>
      <c r="V82" s="83">
        <v>40.2</v>
      </c>
      <c r="W82" s="84">
        <v>37.4</v>
      </c>
      <c r="X82" s="82">
        <f>+W82/U82*100</f>
        <v>104.76190476190474</v>
      </c>
      <c r="Y82" s="83">
        <f>+W82/V82*100</f>
        <v>93.03482587064676</v>
      </c>
      <c r="Z82" s="1"/>
    </row>
    <row r="83" spans="1:26" ht="23.25">
      <c r="A83" s="1"/>
      <c r="B83" s="41"/>
      <c r="C83" s="41"/>
      <c r="D83" s="41"/>
      <c r="E83" s="41"/>
      <c r="F83" s="51"/>
      <c r="G83" s="90"/>
      <c r="H83" s="41"/>
      <c r="I83" s="45"/>
      <c r="J83" s="49" t="s">
        <v>45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1"/>
      <c r="C84" s="41"/>
      <c r="D84" s="41"/>
      <c r="E84" s="41"/>
      <c r="F84" s="51"/>
      <c r="G84" s="90"/>
      <c r="H84" s="41" t="s">
        <v>81</v>
      </c>
      <c r="I84" s="45"/>
      <c r="J84" s="49" t="s">
        <v>82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>
        <f>SUM(U85:U86)</f>
        <v>47.9</v>
      </c>
      <c r="V84" s="83">
        <f>SUM(V85:V86)</f>
        <v>54.1</v>
      </c>
      <c r="W84" s="84">
        <f>SUM(W85:W86)</f>
        <v>50.1</v>
      </c>
      <c r="X84" s="82">
        <f>+W84/U84*100</f>
        <v>104.59290187891442</v>
      </c>
      <c r="Y84" s="83">
        <f>+W84/V84*100</f>
        <v>92.60628465804066</v>
      </c>
      <c r="Z84" s="1"/>
    </row>
    <row r="85" spans="1:26" ht="23.25">
      <c r="A85" s="1"/>
      <c r="B85" s="41"/>
      <c r="C85" s="41"/>
      <c r="D85" s="41"/>
      <c r="E85" s="41"/>
      <c r="F85" s="51"/>
      <c r="G85" s="90"/>
      <c r="H85" s="41"/>
      <c r="I85" s="45"/>
      <c r="J85" s="49" t="s">
        <v>44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v>47.9</v>
      </c>
      <c r="V85" s="83">
        <v>54.1</v>
      </c>
      <c r="W85" s="84">
        <v>50.1</v>
      </c>
      <c r="X85" s="82">
        <f>+W85/U85*100</f>
        <v>104.59290187891442</v>
      </c>
      <c r="Y85" s="83">
        <f>+W85/V85*100</f>
        <v>92.60628465804066</v>
      </c>
      <c r="Z85" s="1"/>
    </row>
    <row r="86" spans="1:26" ht="23.25">
      <c r="A86" s="1"/>
      <c r="B86" s="41"/>
      <c r="C86" s="41"/>
      <c r="D86" s="41"/>
      <c r="E86" s="41"/>
      <c r="F86" s="51"/>
      <c r="G86" s="90"/>
      <c r="H86" s="41"/>
      <c r="I86" s="45"/>
      <c r="J86" s="49" t="s">
        <v>45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/>
      <c r="V86" s="83"/>
      <c r="W86" s="84"/>
      <c r="X86" s="82"/>
      <c r="Y86" s="83"/>
      <c r="Z86" s="1"/>
    </row>
    <row r="87" spans="1:26" ht="23.25">
      <c r="A87" s="1"/>
      <c r="B87" s="41"/>
      <c r="C87" s="41"/>
      <c r="D87" s="41"/>
      <c r="E87" s="41"/>
      <c r="F87" s="51"/>
      <c r="G87" s="90"/>
      <c r="H87" s="41" t="s">
        <v>83</v>
      </c>
      <c r="I87" s="45"/>
      <c r="J87" s="49" t="s">
        <v>84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>
        <f>SUM(U88:U89)</f>
        <v>28.2</v>
      </c>
      <c r="V87" s="83">
        <f>SUM(V88:V89)</f>
        <v>31.9</v>
      </c>
      <c r="W87" s="84">
        <f>SUM(W88:W89)</f>
        <v>29</v>
      </c>
      <c r="X87" s="82">
        <f>+W87/U87*100</f>
        <v>102.83687943262412</v>
      </c>
      <c r="Y87" s="83">
        <f>+W87/V87*100</f>
        <v>90.90909090909092</v>
      </c>
      <c r="Z87" s="1"/>
    </row>
    <row r="88" spans="1:26" ht="23.25">
      <c r="A88" s="1"/>
      <c r="B88" s="41"/>
      <c r="C88" s="41"/>
      <c r="D88" s="41"/>
      <c r="E88" s="41"/>
      <c r="F88" s="51"/>
      <c r="G88" s="90"/>
      <c r="H88" s="41"/>
      <c r="I88" s="45"/>
      <c r="J88" s="49" t="s">
        <v>44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>
        <v>28.2</v>
      </c>
      <c r="V88" s="83">
        <v>31.9</v>
      </c>
      <c r="W88" s="84">
        <v>29</v>
      </c>
      <c r="X88" s="82">
        <f>+W88/U88*100</f>
        <v>102.83687943262412</v>
      </c>
      <c r="Y88" s="83">
        <f>+W88/V88*100</f>
        <v>90.90909090909092</v>
      </c>
      <c r="Z88" s="1"/>
    </row>
    <row r="89" spans="1:26" ht="23.25">
      <c r="A89" s="1"/>
      <c r="B89" s="41"/>
      <c r="C89" s="41"/>
      <c r="D89" s="41"/>
      <c r="E89" s="41"/>
      <c r="F89" s="51"/>
      <c r="G89" s="90"/>
      <c r="H89" s="41"/>
      <c r="I89" s="45"/>
      <c r="J89" s="49" t="s">
        <v>45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237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96" t="s">
        <v>37</v>
      </c>
      <c r="T97" s="98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97"/>
      <c r="T98" s="99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43</v>
      </c>
      <c r="C100" s="41" t="s">
        <v>46</v>
      </c>
      <c r="D100" s="41" t="s">
        <v>48</v>
      </c>
      <c r="E100" s="41" t="s">
        <v>50</v>
      </c>
      <c r="F100" s="51" t="s">
        <v>52</v>
      </c>
      <c r="G100" s="90" t="s">
        <v>54</v>
      </c>
      <c r="H100" s="41" t="s">
        <v>85</v>
      </c>
      <c r="I100" s="45"/>
      <c r="J100" s="49" t="s">
        <v>86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f>SUM(U101:U102)</f>
        <v>20.7</v>
      </c>
      <c r="V100" s="83">
        <f>SUM(V101:V102)</f>
        <v>23.4</v>
      </c>
      <c r="W100" s="84">
        <f>SUM(W101:W102)</f>
        <v>20.3</v>
      </c>
      <c r="X100" s="82">
        <f>+W100/U100*100</f>
        <v>98.06763285024155</v>
      </c>
      <c r="Y100" s="83">
        <f>+W100/V100*100</f>
        <v>86.75213675213676</v>
      </c>
      <c r="Z100" s="1"/>
    </row>
    <row r="101" spans="1:26" ht="23.25">
      <c r="A101" s="1"/>
      <c r="B101" s="41"/>
      <c r="C101" s="41"/>
      <c r="D101" s="41"/>
      <c r="E101" s="41"/>
      <c r="F101" s="51"/>
      <c r="G101" s="90"/>
      <c r="H101" s="41"/>
      <c r="I101" s="45"/>
      <c r="J101" s="49" t="s">
        <v>44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>
        <v>20.7</v>
      </c>
      <c r="V101" s="83">
        <v>23.4</v>
      </c>
      <c r="W101" s="84">
        <v>20.3</v>
      </c>
      <c r="X101" s="82">
        <f>+W101/U101*100</f>
        <v>98.06763285024155</v>
      </c>
      <c r="Y101" s="83">
        <f>+W101/V101*100</f>
        <v>86.75213675213676</v>
      </c>
      <c r="Z101" s="1"/>
    </row>
    <row r="102" spans="1:26" ht="23.25">
      <c r="A102" s="1"/>
      <c r="B102" s="41"/>
      <c r="C102" s="41"/>
      <c r="D102" s="41"/>
      <c r="E102" s="41"/>
      <c r="F102" s="51"/>
      <c r="G102" s="90"/>
      <c r="H102" s="41"/>
      <c r="I102" s="45"/>
      <c r="J102" s="49" t="s">
        <v>45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3"/>
      <c r="W102" s="84"/>
      <c r="X102" s="82"/>
      <c r="Y102" s="83"/>
      <c r="Z102" s="1"/>
    </row>
    <row r="103" spans="1:26" ht="23.25">
      <c r="A103" s="1"/>
      <c r="B103" s="41"/>
      <c r="C103" s="41"/>
      <c r="D103" s="41"/>
      <c r="E103" s="41"/>
      <c r="F103" s="51"/>
      <c r="G103" s="90"/>
      <c r="H103" s="41" t="s">
        <v>87</v>
      </c>
      <c r="I103" s="45"/>
      <c r="J103" s="49" t="s">
        <v>88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>
        <f>SUM(U104:U105)</f>
        <v>34.1</v>
      </c>
      <c r="V103" s="83">
        <f>SUM(V104:V105)</f>
        <v>38.5</v>
      </c>
      <c r="W103" s="84">
        <f>SUM(W104:W105)</f>
        <v>31.2</v>
      </c>
      <c r="X103" s="82">
        <f>+W103/U103*100</f>
        <v>91.49560117302052</v>
      </c>
      <c r="Y103" s="83">
        <f>+W103/V103*100</f>
        <v>81.03896103896103</v>
      </c>
      <c r="Z103" s="1"/>
    </row>
    <row r="104" spans="1:26" ht="23.25">
      <c r="A104" s="1"/>
      <c r="B104" s="41"/>
      <c r="C104" s="41"/>
      <c r="D104" s="41"/>
      <c r="E104" s="41"/>
      <c r="F104" s="51"/>
      <c r="G104" s="90"/>
      <c r="H104" s="41"/>
      <c r="I104" s="45"/>
      <c r="J104" s="49" t="s">
        <v>44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>
        <v>34.1</v>
      </c>
      <c r="V104" s="83">
        <v>38.5</v>
      </c>
      <c r="W104" s="84">
        <v>31.2</v>
      </c>
      <c r="X104" s="82">
        <f>+W104/U104*100</f>
        <v>91.49560117302052</v>
      </c>
      <c r="Y104" s="83">
        <f>+W104/V104*100</f>
        <v>81.03896103896103</v>
      </c>
      <c r="Z104" s="1"/>
    </row>
    <row r="105" spans="1:26" ht="23.25">
      <c r="A105" s="1"/>
      <c r="B105" s="41"/>
      <c r="C105" s="41"/>
      <c r="D105" s="41"/>
      <c r="E105" s="41"/>
      <c r="F105" s="51"/>
      <c r="G105" s="90"/>
      <c r="H105" s="41"/>
      <c r="I105" s="45"/>
      <c r="J105" s="49" t="s">
        <v>45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/>
      <c r="V105" s="83"/>
      <c r="W105" s="84"/>
      <c r="X105" s="82"/>
      <c r="Y105" s="83"/>
      <c r="Z105" s="1"/>
    </row>
    <row r="106" spans="1:26" ht="23.25">
      <c r="A106" s="1"/>
      <c r="B106" s="41"/>
      <c r="C106" s="41"/>
      <c r="D106" s="41"/>
      <c r="E106" s="41"/>
      <c r="F106" s="51"/>
      <c r="G106" s="90"/>
      <c r="H106" s="41" t="s">
        <v>89</v>
      </c>
      <c r="I106" s="45"/>
      <c r="J106" s="49" t="s">
        <v>90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>
        <f>SUM(U107:U108)</f>
        <v>27</v>
      </c>
      <c r="V106" s="83">
        <f>SUM(V107:V108)</f>
        <v>30</v>
      </c>
      <c r="W106" s="84">
        <f>SUM(W107:W108)</f>
        <v>27.9</v>
      </c>
      <c r="X106" s="82">
        <f>+W106/U106*100</f>
        <v>103.33333333333331</v>
      </c>
      <c r="Y106" s="83">
        <f>+W106/V106*100</f>
        <v>93</v>
      </c>
      <c r="Z106" s="1"/>
    </row>
    <row r="107" spans="1:26" ht="23.25">
      <c r="A107" s="1"/>
      <c r="B107" s="41"/>
      <c r="C107" s="41"/>
      <c r="D107" s="41"/>
      <c r="E107" s="41"/>
      <c r="F107" s="51"/>
      <c r="G107" s="90"/>
      <c r="H107" s="41"/>
      <c r="I107" s="45"/>
      <c r="J107" s="49" t="s">
        <v>44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>
        <v>27</v>
      </c>
      <c r="V107" s="83">
        <v>30</v>
      </c>
      <c r="W107" s="84">
        <v>27.9</v>
      </c>
      <c r="X107" s="82">
        <f>+W107/U107*100</f>
        <v>103.33333333333331</v>
      </c>
      <c r="Y107" s="83">
        <f>+W107/V107*100</f>
        <v>93</v>
      </c>
      <c r="Z107" s="1"/>
    </row>
    <row r="108" spans="1:26" ht="23.25">
      <c r="A108" s="1"/>
      <c r="B108" s="41"/>
      <c r="C108" s="41"/>
      <c r="D108" s="41"/>
      <c r="E108" s="41"/>
      <c r="F108" s="51"/>
      <c r="G108" s="90"/>
      <c r="H108" s="41"/>
      <c r="I108" s="45"/>
      <c r="J108" s="49" t="s">
        <v>45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/>
      <c r="V108" s="83"/>
      <c r="W108" s="84"/>
      <c r="X108" s="82"/>
      <c r="Y108" s="83"/>
      <c r="Z108" s="1"/>
    </row>
    <row r="109" spans="1:26" ht="23.25">
      <c r="A109" s="1"/>
      <c r="B109" s="41"/>
      <c r="C109" s="41"/>
      <c r="D109" s="41"/>
      <c r="E109" s="41"/>
      <c r="F109" s="51"/>
      <c r="G109" s="90"/>
      <c r="H109" s="41" t="s">
        <v>91</v>
      </c>
      <c r="I109" s="45"/>
      <c r="J109" s="49" t="s">
        <v>92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>
        <f>SUM(U110:U111)</f>
        <v>29.7</v>
      </c>
      <c r="V109" s="83">
        <f>SUM(V110:V111)</f>
        <v>34</v>
      </c>
      <c r="W109" s="84">
        <f>SUM(W110:W111)</f>
        <v>31</v>
      </c>
      <c r="X109" s="82">
        <f>+W109/U109*100</f>
        <v>104.37710437710439</v>
      </c>
      <c r="Y109" s="83">
        <f>+W109/V109*100</f>
        <v>91.17647058823529</v>
      </c>
      <c r="Z109" s="1"/>
    </row>
    <row r="110" spans="1:26" ht="23.25">
      <c r="A110" s="1"/>
      <c r="B110" s="41"/>
      <c r="C110" s="41"/>
      <c r="D110" s="41"/>
      <c r="E110" s="41"/>
      <c r="F110" s="51"/>
      <c r="G110" s="90"/>
      <c r="H110" s="41"/>
      <c r="I110" s="45"/>
      <c r="J110" s="49" t="s">
        <v>44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v>29.7</v>
      </c>
      <c r="V110" s="83">
        <v>34</v>
      </c>
      <c r="W110" s="84">
        <v>31</v>
      </c>
      <c r="X110" s="82">
        <f>+W110/U110*100</f>
        <v>104.37710437710439</v>
      </c>
      <c r="Y110" s="83">
        <f>+W110/V110*100</f>
        <v>91.17647058823529</v>
      </c>
      <c r="Z110" s="1"/>
    </row>
    <row r="111" spans="1:26" ht="23.25">
      <c r="A111" s="1"/>
      <c r="B111" s="41"/>
      <c r="C111" s="41"/>
      <c r="D111" s="41"/>
      <c r="E111" s="41"/>
      <c r="F111" s="51"/>
      <c r="G111" s="90"/>
      <c r="H111" s="41"/>
      <c r="I111" s="45"/>
      <c r="J111" s="49" t="s">
        <v>45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1"/>
      <c r="C112" s="41"/>
      <c r="D112" s="41"/>
      <c r="E112" s="41"/>
      <c r="F112" s="51"/>
      <c r="G112" s="90"/>
      <c r="H112" s="41" t="s">
        <v>93</v>
      </c>
      <c r="I112" s="45"/>
      <c r="J112" s="49" t="s">
        <v>94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>
        <f>SUM(U113:U114)</f>
        <v>35.9</v>
      </c>
      <c r="V112" s="83">
        <f>SUM(V113:V114)</f>
        <v>40.6</v>
      </c>
      <c r="W112" s="84">
        <f>SUM(W113:W114)</f>
        <v>35.2</v>
      </c>
      <c r="X112" s="82">
        <f>+W112/U112*100</f>
        <v>98.05013927576603</v>
      </c>
      <c r="Y112" s="83">
        <f>+W112/V112*100</f>
        <v>86.69950738916256</v>
      </c>
      <c r="Z112" s="1"/>
    </row>
    <row r="113" spans="1:26" ht="23.25">
      <c r="A113" s="1"/>
      <c r="B113" s="41"/>
      <c r="C113" s="41"/>
      <c r="D113" s="41"/>
      <c r="E113" s="41"/>
      <c r="F113" s="51"/>
      <c r="G113" s="90"/>
      <c r="H113" s="41"/>
      <c r="I113" s="45"/>
      <c r="J113" s="49" t="s">
        <v>44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v>35.9</v>
      </c>
      <c r="V113" s="83">
        <v>40.6</v>
      </c>
      <c r="W113" s="84">
        <v>35.2</v>
      </c>
      <c r="X113" s="82">
        <f>+W113/U113*100</f>
        <v>98.05013927576603</v>
      </c>
      <c r="Y113" s="83">
        <f>+W113/V113*100</f>
        <v>86.69950738916256</v>
      </c>
      <c r="Z113" s="1"/>
    </row>
    <row r="114" spans="1:26" ht="23.25">
      <c r="A114" s="1"/>
      <c r="B114" s="41"/>
      <c r="C114" s="41"/>
      <c r="D114" s="41"/>
      <c r="E114" s="41"/>
      <c r="F114" s="51"/>
      <c r="G114" s="90"/>
      <c r="H114" s="41"/>
      <c r="I114" s="45"/>
      <c r="J114" s="49" t="s">
        <v>45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/>
      <c r="V114" s="83"/>
      <c r="W114" s="84"/>
      <c r="X114" s="82"/>
      <c r="Y114" s="83"/>
      <c r="Z114" s="1"/>
    </row>
    <row r="115" spans="1:26" ht="23.25">
      <c r="A115" s="1"/>
      <c r="B115" s="41"/>
      <c r="C115" s="41"/>
      <c r="D115" s="41"/>
      <c r="E115" s="41"/>
      <c r="F115" s="51"/>
      <c r="G115" s="90"/>
      <c r="H115" s="41" t="s">
        <v>95</v>
      </c>
      <c r="I115" s="45"/>
      <c r="J115" s="49" t="s">
        <v>96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>
        <f>SUM(U116:U117)</f>
        <v>34.5</v>
      </c>
      <c r="V115" s="83">
        <f>SUM(V116:V117)</f>
        <v>39</v>
      </c>
      <c r="W115" s="84">
        <f>SUM(W116:W117)</f>
        <v>38.8</v>
      </c>
      <c r="X115" s="82">
        <f>+W115/U115*100</f>
        <v>112.46376811594203</v>
      </c>
      <c r="Y115" s="83">
        <f>+W115/V115*100</f>
        <v>99.48717948717947</v>
      </c>
      <c r="Z115" s="1"/>
    </row>
    <row r="116" spans="1:26" ht="23.25">
      <c r="A116" s="1"/>
      <c r="B116" s="41"/>
      <c r="C116" s="41"/>
      <c r="D116" s="41"/>
      <c r="E116" s="41"/>
      <c r="F116" s="51"/>
      <c r="G116" s="90"/>
      <c r="H116" s="41"/>
      <c r="I116" s="45"/>
      <c r="J116" s="49" t="s">
        <v>44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v>34.5</v>
      </c>
      <c r="V116" s="83">
        <v>39</v>
      </c>
      <c r="W116" s="84">
        <v>38.8</v>
      </c>
      <c r="X116" s="82">
        <f>+W116/U116*100</f>
        <v>112.46376811594203</v>
      </c>
      <c r="Y116" s="83">
        <f>+W116/V116*100</f>
        <v>99.48717948717947</v>
      </c>
      <c r="Z116" s="1"/>
    </row>
    <row r="117" spans="1:26" ht="23.25">
      <c r="A117" s="1"/>
      <c r="B117" s="41"/>
      <c r="C117" s="41"/>
      <c r="D117" s="41"/>
      <c r="E117" s="41"/>
      <c r="F117" s="51"/>
      <c r="G117" s="90"/>
      <c r="H117" s="41"/>
      <c r="I117" s="45"/>
      <c r="J117" s="49" t="s">
        <v>45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/>
      <c r="V117" s="83"/>
      <c r="W117" s="84"/>
      <c r="X117" s="82"/>
      <c r="Y117" s="83"/>
      <c r="Z117" s="1"/>
    </row>
    <row r="118" spans="1:26" ht="23.25">
      <c r="A118" s="1"/>
      <c r="B118" s="41"/>
      <c r="C118" s="41"/>
      <c r="D118" s="41"/>
      <c r="E118" s="41"/>
      <c r="F118" s="51"/>
      <c r="G118" s="90"/>
      <c r="H118" s="41" t="s">
        <v>97</v>
      </c>
      <c r="I118" s="45"/>
      <c r="J118" s="49" t="s">
        <v>98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f>SUM(U119++U120)</f>
        <v>34.1</v>
      </c>
      <c r="V118" s="83">
        <f>SUM(V119++V120)</f>
        <v>38.5</v>
      </c>
      <c r="W118" s="84">
        <f>SUM(W119++W120)</f>
        <v>31.5</v>
      </c>
      <c r="X118" s="82">
        <f>+W118/U118*100</f>
        <v>92.37536656891496</v>
      </c>
      <c r="Y118" s="83">
        <f>+W118/V118*100</f>
        <v>81.81818181818183</v>
      </c>
      <c r="Z118" s="1"/>
    </row>
    <row r="119" spans="1:26" ht="23.25">
      <c r="A119" s="1"/>
      <c r="B119" s="41"/>
      <c r="C119" s="41"/>
      <c r="D119" s="41"/>
      <c r="E119" s="41"/>
      <c r="F119" s="51"/>
      <c r="G119" s="90"/>
      <c r="H119" s="41"/>
      <c r="I119" s="45"/>
      <c r="J119" s="49" t="s">
        <v>44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>
        <v>34.1</v>
      </c>
      <c r="V119" s="83">
        <v>38.5</v>
      </c>
      <c r="W119" s="84">
        <v>31.5</v>
      </c>
      <c r="X119" s="82">
        <f>+W119/U119*100</f>
        <v>92.37536656891496</v>
      </c>
      <c r="Y119" s="83">
        <f>+W119/V119*100</f>
        <v>81.81818181818183</v>
      </c>
      <c r="Z119" s="1"/>
    </row>
    <row r="120" spans="1:26" ht="23.25">
      <c r="A120" s="1"/>
      <c r="B120" s="41"/>
      <c r="C120" s="41"/>
      <c r="D120" s="41"/>
      <c r="E120" s="41"/>
      <c r="F120" s="51"/>
      <c r="G120" s="90"/>
      <c r="H120" s="41"/>
      <c r="I120" s="45"/>
      <c r="J120" s="49" t="s">
        <v>45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/>
      <c r="V120" s="83"/>
      <c r="W120" s="84"/>
      <c r="X120" s="82"/>
      <c r="Y120" s="83"/>
      <c r="Z120" s="1"/>
    </row>
    <row r="121" spans="1:26" ht="23.25">
      <c r="A121" s="1"/>
      <c r="B121" s="41"/>
      <c r="C121" s="41"/>
      <c r="D121" s="41"/>
      <c r="E121" s="41"/>
      <c r="F121" s="51"/>
      <c r="G121" s="90"/>
      <c r="H121" s="41" t="s">
        <v>99</v>
      </c>
      <c r="I121" s="45"/>
      <c r="J121" s="49" t="s">
        <v>100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f>SUM(U122:U123)</f>
        <v>22.4</v>
      </c>
      <c r="V121" s="83">
        <f>SUM(V122:V123)</f>
        <v>25.2</v>
      </c>
      <c r="W121" s="84">
        <f>SUM(W122:W123)</f>
        <v>24.5</v>
      </c>
      <c r="X121" s="82">
        <f>+W121/U121*100</f>
        <v>109.375</v>
      </c>
      <c r="Y121" s="83">
        <f>+W121/V121*100</f>
        <v>97.22222222222221</v>
      </c>
      <c r="Z121" s="1"/>
    </row>
    <row r="122" spans="1:26" ht="23.25">
      <c r="A122" s="1"/>
      <c r="B122" s="41"/>
      <c r="C122" s="41"/>
      <c r="D122" s="41"/>
      <c r="E122" s="41"/>
      <c r="F122" s="51"/>
      <c r="G122" s="90"/>
      <c r="H122" s="41"/>
      <c r="I122" s="45"/>
      <c r="J122" s="49" t="s">
        <v>44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v>22.4</v>
      </c>
      <c r="V122" s="83">
        <v>25.2</v>
      </c>
      <c r="W122" s="84">
        <v>24.5</v>
      </c>
      <c r="X122" s="82">
        <f>+W122/U122*100</f>
        <v>109.375</v>
      </c>
      <c r="Y122" s="83">
        <f>+W122/V122*100</f>
        <v>97.22222222222221</v>
      </c>
      <c r="Z122" s="1"/>
    </row>
    <row r="123" spans="1:26" ht="23.25">
      <c r="A123" s="1"/>
      <c r="B123" s="41"/>
      <c r="C123" s="41"/>
      <c r="D123" s="41"/>
      <c r="E123" s="41"/>
      <c r="F123" s="51"/>
      <c r="G123" s="90"/>
      <c r="H123" s="41"/>
      <c r="I123" s="45"/>
      <c r="J123" s="49" t="s">
        <v>45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/>
      <c r="V123" s="83"/>
      <c r="W123" s="84"/>
      <c r="X123" s="82"/>
      <c r="Y123" s="83"/>
      <c r="Z123" s="1"/>
    </row>
    <row r="124" spans="1:26" ht="23.25">
      <c r="A124" s="1"/>
      <c r="B124" s="41"/>
      <c r="C124" s="41"/>
      <c r="D124" s="41"/>
      <c r="E124" s="41"/>
      <c r="F124" s="51"/>
      <c r="G124" s="90"/>
      <c r="H124" s="41" t="s">
        <v>101</v>
      </c>
      <c r="I124" s="45"/>
      <c r="J124" s="49" t="s">
        <v>102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>
        <f>SUM(U125:U126)</f>
        <v>28.2</v>
      </c>
      <c r="V124" s="83">
        <f>SUM(V125:V126)</f>
        <v>35.5</v>
      </c>
      <c r="W124" s="84">
        <f>SUM(W125:W126)</f>
        <v>24.9</v>
      </c>
      <c r="X124" s="82">
        <f>+W124/U124*100</f>
        <v>88.29787234042553</v>
      </c>
      <c r="Y124" s="83">
        <f>+W124/V124*100</f>
        <v>70.14084507042253</v>
      </c>
      <c r="Z124" s="1"/>
    </row>
    <row r="125" spans="1:26" ht="23.25">
      <c r="A125" s="1"/>
      <c r="B125" s="41"/>
      <c r="C125" s="41"/>
      <c r="D125" s="41"/>
      <c r="E125" s="41"/>
      <c r="F125" s="51"/>
      <c r="G125" s="90"/>
      <c r="H125" s="41"/>
      <c r="I125" s="45"/>
      <c r="J125" s="49" t="s">
        <v>44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>
        <v>28.2</v>
      </c>
      <c r="V125" s="83">
        <v>35.5</v>
      </c>
      <c r="W125" s="84">
        <v>24.9</v>
      </c>
      <c r="X125" s="82">
        <f>+W125/U125*100</f>
        <v>88.29787234042553</v>
      </c>
      <c r="Y125" s="83">
        <f>+W125/V125*100</f>
        <v>70.14084507042253</v>
      </c>
      <c r="Z125" s="1"/>
    </row>
    <row r="126" spans="1:26" ht="23.25">
      <c r="A126" s="1"/>
      <c r="B126" s="41"/>
      <c r="C126" s="41"/>
      <c r="D126" s="41"/>
      <c r="E126" s="41"/>
      <c r="F126" s="51"/>
      <c r="G126" s="90"/>
      <c r="H126" s="41"/>
      <c r="I126" s="45"/>
      <c r="J126" s="49" t="s">
        <v>45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/>
      <c r="V126" s="83"/>
      <c r="W126" s="84"/>
      <c r="X126" s="82"/>
      <c r="Y126" s="83"/>
      <c r="Z126" s="1"/>
    </row>
    <row r="127" spans="1:26" ht="23.25">
      <c r="A127" s="1"/>
      <c r="B127" s="41"/>
      <c r="C127" s="41"/>
      <c r="D127" s="41"/>
      <c r="E127" s="41"/>
      <c r="F127" s="51"/>
      <c r="G127" s="90"/>
      <c r="H127" s="41" t="s">
        <v>103</v>
      </c>
      <c r="I127" s="45"/>
      <c r="J127" s="49" t="s">
        <v>104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>
        <f>SUM(U128:U129)</f>
        <v>283.6</v>
      </c>
      <c r="V127" s="83">
        <f>SUM(V128:V129)</f>
        <v>362.8</v>
      </c>
      <c r="W127" s="84">
        <f>SUM(W128:W129)</f>
        <v>328</v>
      </c>
      <c r="X127" s="82">
        <f>+W127/U127*100</f>
        <v>115.6558533145275</v>
      </c>
      <c r="Y127" s="83">
        <f>+W127/V127*100</f>
        <v>90.40793825799338</v>
      </c>
      <c r="Z127" s="1"/>
    </row>
    <row r="128" spans="1:26" ht="23.25">
      <c r="A128" s="1"/>
      <c r="B128" s="41"/>
      <c r="C128" s="41"/>
      <c r="D128" s="41"/>
      <c r="E128" s="41"/>
      <c r="F128" s="51"/>
      <c r="G128" s="90"/>
      <c r="H128" s="41"/>
      <c r="I128" s="45"/>
      <c r="J128" s="49" t="s">
        <v>44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>
        <v>283.6</v>
      </c>
      <c r="V128" s="83">
        <v>362.8</v>
      </c>
      <c r="W128" s="84">
        <v>328</v>
      </c>
      <c r="X128" s="82">
        <f>+W128/U128*100</f>
        <v>115.6558533145275</v>
      </c>
      <c r="Y128" s="83">
        <f>+W128/V128*100</f>
        <v>90.40793825799338</v>
      </c>
      <c r="Z128" s="1"/>
    </row>
    <row r="129" spans="1:26" ht="23.25">
      <c r="A129" s="1"/>
      <c r="B129" s="41"/>
      <c r="C129" s="41"/>
      <c r="D129" s="41"/>
      <c r="E129" s="41"/>
      <c r="F129" s="51"/>
      <c r="G129" s="90"/>
      <c r="H129" s="41"/>
      <c r="I129" s="45"/>
      <c r="J129" s="49" t="s">
        <v>45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3"/>
      <c r="W129" s="84"/>
      <c r="X129" s="82"/>
      <c r="Y129" s="83"/>
      <c r="Z129" s="1"/>
    </row>
    <row r="130" spans="1:26" ht="23.25">
      <c r="A130" s="1"/>
      <c r="B130" s="41"/>
      <c r="C130" s="41"/>
      <c r="D130" s="41"/>
      <c r="E130" s="41"/>
      <c r="F130" s="51"/>
      <c r="G130" s="90"/>
      <c r="H130" s="41" t="s">
        <v>105</v>
      </c>
      <c r="I130" s="45"/>
      <c r="J130" s="49" t="s">
        <v>106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1"/>
      <c r="C131" s="41"/>
      <c r="D131" s="41"/>
      <c r="E131" s="41"/>
      <c r="F131" s="51"/>
      <c r="G131" s="90"/>
      <c r="H131" s="41"/>
      <c r="I131" s="45"/>
      <c r="J131" s="49" t="s">
        <v>107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>SUM(U132:U133)</f>
        <v>346.1</v>
      </c>
      <c r="V131" s="83">
        <f>SUM(V132:V133)</f>
        <v>382.9</v>
      </c>
      <c r="W131" s="84">
        <f>SUM(W132:W133)</f>
        <v>379.3</v>
      </c>
      <c r="X131" s="82">
        <f>+W131/U131*100</f>
        <v>109.5926032938457</v>
      </c>
      <c r="Y131" s="83">
        <f>+W131/V131*100</f>
        <v>99.05980673805172</v>
      </c>
      <c r="Z131" s="1"/>
    </row>
    <row r="132" spans="1:26" ht="23.25">
      <c r="A132" s="1"/>
      <c r="B132" s="41"/>
      <c r="C132" s="41"/>
      <c r="D132" s="41"/>
      <c r="E132" s="41"/>
      <c r="F132" s="51"/>
      <c r="G132" s="90"/>
      <c r="H132" s="41"/>
      <c r="I132" s="45"/>
      <c r="J132" s="49" t="s">
        <v>44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v>346.1</v>
      </c>
      <c r="V132" s="83">
        <v>382.9</v>
      </c>
      <c r="W132" s="84">
        <v>379.3</v>
      </c>
      <c r="X132" s="82">
        <f>+W132/U132*100</f>
        <v>109.5926032938457</v>
      </c>
      <c r="Y132" s="83">
        <f>+W132/V132*100</f>
        <v>99.05980673805172</v>
      </c>
      <c r="Z132" s="1"/>
    </row>
    <row r="133" spans="1:26" ht="23.25">
      <c r="A133" s="1"/>
      <c r="B133" s="41"/>
      <c r="C133" s="41"/>
      <c r="D133" s="41"/>
      <c r="E133" s="41"/>
      <c r="F133" s="51"/>
      <c r="G133" s="90"/>
      <c r="H133" s="41"/>
      <c r="I133" s="45"/>
      <c r="J133" s="49" t="s">
        <v>45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1"/>
      <c r="C134" s="41"/>
      <c r="D134" s="41"/>
      <c r="E134" s="41"/>
      <c r="F134" s="51"/>
      <c r="G134" s="90"/>
      <c r="H134" s="41" t="s">
        <v>108</v>
      </c>
      <c r="I134" s="45"/>
      <c r="J134" s="49" t="s">
        <v>109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>
        <f>SUM(U145:U146)</f>
        <v>5297</v>
      </c>
      <c r="V134" s="83">
        <f>SUM(V145:V146)</f>
        <v>6319</v>
      </c>
      <c r="W134" s="84">
        <f>SUM(W145:W146)</f>
        <v>6262.8</v>
      </c>
      <c r="X134" s="82">
        <f>+W134/U134*100</f>
        <v>118.23296205399284</v>
      </c>
      <c r="Y134" s="83">
        <f>+W134/V134*100</f>
        <v>99.11061876879253</v>
      </c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238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96" t="s">
        <v>37</v>
      </c>
      <c r="T142" s="98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97"/>
      <c r="T143" s="99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43</v>
      </c>
      <c r="C145" s="41" t="s">
        <v>46</v>
      </c>
      <c r="D145" s="41" t="s">
        <v>48</v>
      </c>
      <c r="E145" s="41" t="s">
        <v>50</v>
      </c>
      <c r="F145" s="51" t="s">
        <v>52</v>
      </c>
      <c r="G145" s="90" t="s">
        <v>54</v>
      </c>
      <c r="H145" s="41" t="s">
        <v>108</v>
      </c>
      <c r="I145" s="45"/>
      <c r="J145" s="49" t="s">
        <v>44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>
        <v>5297</v>
      </c>
      <c r="V145" s="83">
        <v>6319</v>
      </c>
      <c r="W145" s="84">
        <v>6262.8</v>
      </c>
      <c r="X145" s="82">
        <f>+W145/U145*100</f>
        <v>118.23296205399284</v>
      </c>
      <c r="Y145" s="83">
        <f>+W145/V145*100</f>
        <v>99.11061876879253</v>
      </c>
      <c r="Z145" s="1"/>
    </row>
    <row r="146" spans="1:26" ht="23.25">
      <c r="A146" s="1"/>
      <c r="B146" s="41"/>
      <c r="C146" s="41"/>
      <c r="D146" s="41"/>
      <c r="E146" s="41"/>
      <c r="F146" s="51"/>
      <c r="G146" s="90"/>
      <c r="H146" s="41"/>
      <c r="I146" s="45"/>
      <c r="J146" s="49" t="s">
        <v>45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/>
      <c r="V146" s="83"/>
      <c r="W146" s="84"/>
      <c r="X146" s="82"/>
      <c r="Y146" s="83"/>
      <c r="Z146" s="1"/>
    </row>
    <row r="147" spans="1:26" ht="23.25">
      <c r="A147" s="1"/>
      <c r="B147" s="41"/>
      <c r="C147" s="41"/>
      <c r="D147" s="41"/>
      <c r="E147" s="41"/>
      <c r="F147" s="51"/>
      <c r="G147" s="90"/>
      <c r="H147" s="41" t="s">
        <v>110</v>
      </c>
      <c r="I147" s="45"/>
      <c r="J147" s="49" t="s">
        <v>250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/>
      <c r="V147" s="83"/>
      <c r="W147" s="84"/>
      <c r="X147" s="82"/>
      <c r="Y147" s="83"/>
      <c r="Z147" s="1"/>
    </row>
    <row r="148" spans="1:26" ht="23.25">
      <c r="A148" s="1"/>
      <c r="B148" s="41"/>
      <c r="C148" s="41"/>
      <c r="D148" s="41"/>
      <c r="E148" s="41"/>
      <c r="F148" s="51"/>
      <c r="G148" s="90"/>
      <c r="H148" s="41"/>
      <c r="I148" s="45"/>
      <c r="J148" s="49" t="s">
        <v>111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>
        <f>SUM(U149:U150)</f>
        <v>214.3</v>
      </c>
      <c r="V148" s="83">
        <f>SUM(V149:V150)</f>
        <v>235.8</v>
      </c>
      <c r="W148" s="84">
        <f>SUM(W149:W150)</f>
        <v>230.6</v>
      </c>
      <c r="X148" s="82">
        <f>+W148/U148*100</f>
        <v>107.6061595893607</v>
      </c>
      <c r="Y148" s="83">
        <f>+W148/V148*100</f>
        <v>97.79474130619168</v>
      </c>
      <c r="Z148" s="1"/>
    </row>
    <row r="149" spans="1:26" ht="23.25">
      <c r="A149" s="1"/>
      <c r="B149" s="41"/>
      <c r="C149" s="41"/>
      <c r="D149" s="41"/>
      <c r="E149" s="41"/>
      <c r="F149" s="51"/>
      <c r="G149" s="90"/>
      <c r="H149" s="41"/>
      <c r="I149" s="45"/>
      <c r="J149" s="49" t="s">
        <v>44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>
        <v>214.3</v>
      </c>
      <c r="V149" s="83">
        <v>235.8</v>
      </c>
      <c r="W149" s="84">
        <v>230.6</v>
      </c>
      <c r="X149" s="82">
        <f>+W149/U149*100</f>
        <v>107.6061595893607</v>
      </c>
      <c r="Y149" s="83">
        <f>+W149/V149*100</f>
        <v>97.79474130619168</v>
      </c>
      <c r="Z149" s="1"/>
    </row>
    <row r="150" spans="1:26" ht="23.25">
      <c r="A150" s="1"/>
      <c r="B150" s="41"/>
      <c r="C150" s="41"/>
      <c r="D150" s="41"/>
      <c r="E150" s="41"/>
      <c r="F150" s="51"/>
      <c r="G150" s="90"/>
      <c r="H150" s="41"/>
      <c r="I150" s="45"/>
      <c r="J150" s="49" t="s">
        <v>45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/>
      <c r="V150" s="83"/>
      <c r="W150" s="84"/>
      <c r="X150" s="82"/>
      <c r="Y150" s="83"/>
      <c r="Z150" s="1"/>
    </row>
    <row r="151" spans="1:26" ht="23.25">
      <c r="A151" s="1"/>
      <c r="B151" s="41"/>
      <c r="C151" s="41"/>
      <c r="D151" s="41"/>
      <c r="E151" s="41"/>
      <c r="F151" s="51"/>
      <c r="G151" s="90"/>
      <c r="H151" s="41" t="s">
        <v>112</v>
      </c>
      <c r="I151" s="45"/>
      <c r="J151" s="49" t="s">
        <v>113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>
        <f>SUM(U152:U153)</f>
        <v>592.2</v>
      </c>
      <c r="V151" s="83">
        <f>SUM(V152:V153)</f>
        <v>706.9</v>
      </c>
      <c r="W151" s="84">
        <f>SUM(W152:W153)</f>
        <v>620.6</v>
      </c>
      <c r="X151" s="82">
        <f>+W151/U151*100</f>
        <v>104.79567713610267</v>
      </c>
      <c r="Y151" s="83">
        <f>+W151/V151*100</f>
        <v>87.7917668694299</v>
      </c>
      <c r="Z151" s="1"/>
    </row>
    <row r="152" spans="1:26" ht="23.25">
      <c r="A152" s="1"/>
      <c r="B152" s="41"/>
      <c r="C152" s="41"/>
      <c r="D152" s="41"/>
      <c r="E152" s="41"/>
      <c r="F152" s="51"/>
      <c r="G152" s="90"/>
      <c r="H152" s="41"/>
      <c r="I152" s="45"/>
      <c r="J152" s="49" t="s">
        <v>44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v>592.2</v>
      </c>
      <c r="V152" s="83">
        <v>706.9</v>
      </c>
      <c r="W152" s="84">
        <v>620.6</v>
      </c>
      <c r="X152" s="82">
        <f>+W152/U152*100</f>
        <v>104.79567713610267</v>
      </c>
      <c r="Y152" s="83">
        <f>+W152/V152*100</f>
        <v>87.7917668694299</v>
      </c>
      <c r="Z152" s="1"/>
    </row>
    <row r="153" spans="1:26" ht="23.25">
      <c r="A153" s="1"/>
      <c r="B153" s="41"/>
      <c r="C153" s="41"/>
      <c r="D153" s="41"/>
      <c r="E153" s="41"/>
      <c r="F153" s="51"/>
      <c r="G153" s="90"/>
      <c r="H153" s="41"/>
      <c r="I153" s="45"/>
      <c r="J153" s="49" t="s">
        <v>45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/>
      <c r="V153" s="83"/>
      <c r="W153" s="84"/>
      <c r="X153" s="82"/>
      <c r="Y153" s="83"/>
      <c r="Z153" s="1"/>
    </row>
    <row r="154" spans="1:26" ht="23.25">
      <c r="A154" s="1"/>
      <c r="B154" s="41"/>
      <c r="C154" s="41"/>
      <c r="D154" s="41"/>
      <c r="E154" s="41"/>
      <c r="F154" s="51"/>
      <c r="G154" s="90"/>
      <c r="H154" s="41" t="s">
        <v>114</v>
      </c>
      <c r="I154" s="45"/>
      <c r="J154" s="49" t="s">
        <v>115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>
        <f>SUM(U155+U156)</f>
        <v>2381.7</v>
      </c>
      <c r="V154" s="83">
        <f>SUM(V155+V156)</f>
        <v>5808.7</v>
      </c>
      <c r="W154" s="84">
        <f>SUM(W155+W156)</f>
        <v>3739.5</v>
      </c>
      <c r="X154" s="82">
        <f>+W154/U154*100</f>
        <v>157.0096989545283</v>
      </c>
      <c r="Y154" s="83">
        <f>+W154/V154*100</f>
        <v>64.37757157367398</v>
      </c>
      <c r="Z154" s="1"/>
    </row>
    <row r="155" spans="1:26" ht="23.25">
      <c r="A155" s="1"/>
      <c r="B155" s="41"/>
      <c r="C155" s="41"/>
      <c r="D155" s="41"/>
      <c r="E155" s="41"/>
      <c r="F155" s="51"/>
      <c r="G155" s="90"/>
      <c r="H155" s="41"/>
      <c r="I155" s="45"/>
      <c r="J155" s="49" t="s">
        <v>44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>
        <v>2381.7</v>
      </c>
      <c r="V155" s="83">
        <v>5808.7</v>
      </c>
      <c r="W155" s="84">
        <v>3739.5</v>
      </c>
      <c r="X155" s="82">
        <f>+W155/U155*100</f>
        <v>157.0096989545283</v>
      </c>
      <c r="Y155" s="83">
        <f>+W155/V155*100</f>
        <v>64.37757157367398</v>
      </c>
      <c r="Z155" s="1"/>
    </row>
    <row r="156" spans="1:26" ht="23.25">
      <c r="A156" s="1"/>
      <c r="B156" s="41"/>
      <c r="C156" s="41"/>
      <c r="D156" s="41"/>
      <c r="E156" s="41"/>
      <c r="F156" s="51"/>
      <c r="G156" s="90"/>
      <c r="H156" s="41"/>
      <c r="I156" s="45"/>
      <c r="J156" s="49" t="s">
        <v>45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/>
      <c r="V156" s="83"/>
      <c r="W156" s="84"/>
      <c r="X156" s="82"/>
      <c r="Y156" s="83"/>
      <c r="Z156" s="1"/>
    </row>
    <row r="157" spans="1:26" ht="23.25">
      <c r="A157" s="1"/>
      <c r="B157" s="41"/>
      <c r="C157" s="41"/>
      <c r="D157" s="41"/>
      <c r="E157" s="41"/>
      <c r="F157" s="51"/>
      <c r="G157" s="90"/>
      <c r="H157" s="41" t="s">
        <v>116</v>
      </c>
      <c r="I157" s="45"/>
      <c r="J157" s="49" t="s">
        <v>117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f>SUM(U158:U159)</f>
        <v>392.7</v>
      </c>
      <c r="V157" s="83">
        <f>SUM(V158:V159)</f>
        <v>227.8</v>
      </c>
      <c r="W157" s="84">
        <f>SUM(W158:W159)</f>
        <v>224.1</v>
      </c>
      <c r="X157" s="82">
        <f>+W157/U157*100</f>
        <v>57.06646294881589</v>
      </c>
      <c r="Y157" s="83">
        <f>+W157/V157*100</f>
        <v>98.37576821773484</v>
      </c>
      <c r="Z157" s="1"/>
    </row>
    <row r="158" spans="1:26" ht="23.25">
      <c r="A158" s="1"/>
      <c r="B158" s="41"/>
      <c r="C158" s="41"/>
      <c r="D158" s="41"/>
      <c r="E158" s="41"/>
      <c r="F158" s="51"/>
      <c r="G158" s="90"/>
      <c r="H158" s="41"/>
      <c r="I158" s="45"/>
      <c r="J158" s="49" t="s">
        <v>44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>
        <v>392.7</v>
      </c>
      <c r="V158" s="83">
        <v>227.8</v>
      </c>
      <c r="W158" s="84">
        <v>224.1</v>
      </c>
      <c r="X158" s="82">
        <f>+W158/U158*100</f>
        <v>57.06646294881589</v>
      </c>
      <c r="Y158" s="83">
        <f>+W158/V158*100</f>
        <v>98.37576821773484</v>
      </c>
      <c r="Z158" s="1"/>
    </row>
    <row r="159" spans="1:26" ht="23.25">
      <c r="A159" s="1"/>
      <c r="B159" s="41"/>
      <c r="C159" s="41"/>
      <c r="D159" s="41"/>
      <c r="E159" s="41"/>
      <c r="F159" s="51"/>
      <c r="G159" s="90"/>
      <c r="H159" s="41"/>
      <c r="I159" s="45"/>
      <c r="J159" s="49" t="s">
        <v>45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/>
      <c r="V159" s="83"/>
      <c r="W159" s="84"/>
      <c r="X159" s="82"/>
      <c r="Y159" s="83"/>
      <c r="Z159" s="1"/>
    </row>
    <row r="160" spans="1:26" ht="23.25">
      <c r="A160" s="1"/>
      <c r="B160" s="41"/>
      <c r="C160" s="41"/>
      <c r="D160" s="41"/>
      <c r="E160" s="41"/>
      <c r="F160" s="51"/>
      <c r="G160" s="90"/>
      <c r="H160" s="41" t="s">
        <v>118</v>
      </c>
      <c r="I160" s="45"/>
      <c r="J160" s="49" t="s">
        <v>119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f>SUM(U161:U162)</f>
        <v>263.4</v>
      </c>
      <c r="V160" s="83">
        <f>SUM(V161:V162)</f>
        <v>311.4</v>
      </c>
      <c r="W160" s="84">
        <f>SUM(W161:W162)</f>
        <v>305.4</v>
      </c>
      <c r="X160" s="82">
        <f>+W160/U160*100</f>
        <v>115.94533029612757</v>
      </c>
      <c r="Y160" s="83">
        <f>+W160/V160*100</f>
        <v>98.07321772639692</v>
      </c>
      <c r="Z160" s="1"/>
    </row>
    <row r="161" spans="1:26" ht="23.25">
      <c r="A161" s="1"/>
      <c r="B161" s="41"/>
      <c r="C161" s="41"/>
      <c r="D161" s="41"/>
      <c r="E161" s="41"/>
      <c r="F161" s="51"/>
      <c r="G161" s="90"/>
      <c r="H161" s="41"/>
      <c r="I161" s="45"/>
      <c r="J161" s="49" t="s">
        <v>44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>
        <v>263.4</v>
      </c>
      <c r="V161" s="83">
        <v>311.4</v>
      </c>
      <c r="W161" s="84">
        <v>305.4</v>
      </c>
      <c r="X161" s="82">
        <f>+W161/U161*100</f>
        <v>115.94533029612757</v>
      </c>
      <c r="Y161" s="83">
        <f>+W161/V161*100</f>
        <v>98.07321772639692</v>
      </c>
      <c r="Z161" s="1"/>
    </row>
    <row r="162" spans="1:26" ht="23.25">
      <c r="A162" s="1"/>
      <c r="B162" s="41"/>
      <c r="C162" s="41"/>
      <c r="D162" s="41"/>
      <c r="E162" s="41"/>
      <c r="F162" s="51"/>
      <c r="G162" s="90"/>
      <c r="H162" s="41"/>
      <c r="I162" s="45"/>
      <c r="J162" s="49" t="s">
        <v>45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/>
      <c r="V162" s="83"/>
      <c r="W162" s="84"/>
      <c r="X162" s="82"/>
      <c r="Y162" s="83"/>
      <c r="Z162" s="1"/>
    </row>
    <row r="163" spans="1:26" ht="23.25">
      <c r="A163" s="1"/>
      <c r="B163" s="41"/>
      <c r="C163" s="41"/>
      <c r="D163" s="41"/>
      <c r="E163" s="41"/>
      <c r="F163" s="51"/>
      <c r="G163" s="90"/>
      <c r="H163" s="41" t="s">
        <v>120</v>
      </c>
      <c r="I163" s="45"/>
      <c r="J163" s="49" t="s">
        <v>266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/>
      <c r="V163" s="83">
        <f>SUM(V164:V165)</f>
        <v>106.5</v>
      </c>
      <c r="W163" s="84">
        <f>SUM(W164:W165)</f>
        <v>105.5</v>
      </c>
      <c r="X163" s="82"/>
      <c r="Y163" s="83">
        <f>+W163/V163*100</f>
        <v>99.06103286384976</v>
      </c>
      <c r="Z163" s="1"/>
    </row>
    <row r="164" spans="1:26" ht="23.25">
      <c r="A164" s="1"/>
      <c r="B164" s="41"/>
      <c r="C164" s="41"/>
      <c r="D164" s="41"/>
      <c r="E164" s="41"/>
      <c r="F164" s="51"/>
      <c r="G164" s="90"/>
      <c r="H164" s="41"/>
      <c r="I164" s="45"/>
      <c r="J164" s="49" t="s">
        <v>44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/>
      <c r="V164" s="83">
        <v>106.5</v>
      </c>
      <c r="W164" s="84">
        <v>105.5</v>
      </c>
      <c r="X164" s="82"/>
      <c r="Y164" s="83">
        <f>+W164/V164*100</f>
        <v>99.06103286384976</v>
      </c>
      <c r="Z164" s="1"/>
    </row>
    <row r="165" spans="1:26" ht="23.25">
      <c r="A165" s="1"/>
      <c r="B165" s="41"/>
      <c r="C165" s="41"/>
      <c r="D165" s="41"/>
      <c r="E165" s="41"/>
      <c r="F165" s="51"/>
      <c r="G165" s="90"/>
      <c r="H165" s="41"/>
      <c r="I165" s="45"/>
      <c r="J165" s="49" t="s">
        <v>45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3"/>
      <c r="W165" s="84"/>
      <c r="X165" s="82"/>
      <c r="Y165" s="83"/>
      <c r="Z165" s="1"/>
    </row>
    <row r="166" spans="1:26" ht="23.25">
      <c r="A166" s="1"/>
      <c r="B166" s="41"/>
      <c r="C166" s="41"/>
      <c r="D166" s="41"/>
      <c r="E166" s="41"/>
      <c r="F166" s="51"/>
      <c r="G166" s="90"/>
      <c r="H166" s="41"/>
      <c r="I166" s="45"/>
      <c r="J166" s="49"/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/>
      <c r="V166" s="83"/>
      <c r="W166" s="84"/>
      <c r="X166" s="82"/>
      <c r="Y166" s="83"/>
      <c r="Z166" s="1"/>
    </row>
    <row r="167" spans="1:26" ht="23.25">
      <c r="A167" s="1"/>
      <c r="B167" s="41" t="s">
        <v>122</v>
      </c>
      <c r="C167" s="41"/>
      <c r="D167" s="41"/>
      <c r="E167" s="41"/>
      <c r="F167" s="51"/>
      <c r="G167" s="90"/>
      <c r="H167" s="41"/>
      <c r="I167" s="45"/>
      <c r="J167" s="49" t="s">
        <v>251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/>
      <c r="V167" s="83"/>
      <c r="W167" s="84"/>
      <c r="X167" s="82"/>
      <c r="Y167" s="83"/>
      <c r="Z167" s="1"/>
    </row>
    <row r="168" spans="1:26" ht="23.25">
      <c r="A168" s="1"/>
      <c r="B168" s="41"/>
      <c r="C168" s="41"/>
      <c r="D168" s="41"/>
      <c r="E168" s="41"/>
      <c r="F168" s="51"/>
      <c r="G168" s="90"/>
      <c r="H168" s="41"/>
      <c r="I168" s="45"/>
      <c r="J168" s="49" t="s">
        <v>264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>
        <f>SUM(U169:U170)</f>
        <v>627647.1000000001</v>
      </c>
      <c r="V168" s="83">
        <f>SUM(V169:V170)</f>
        <v>642242.4</v>
      </c>
      <c r="W168" s="84">
        <f>SUM(W169:W170)</f>
        <v>619160.6</v>
      </c>
      <c r="X168" s="82">
        <f>+W168/U168*100</f>
        <v>98.64788668664283</v>
      </c>
      <c r="Y168" s="83">
        <f>+W168/V168*100</f>
        <v>96.40606101372316</v>
      </c>
      <c r="Z168" s="1"/>
    </row>
    <row r="169" spans="1:26" ht="23.25">
      <c r="A169" s="1"/>
      <c r="B169" s="41"/>
      <c r="C169" s="41"/>
      <c r="D169" s="41"/>
      <c r="E169" s="41"/>
      <c r="F169" s="51"/>
      <c r="G169" s="90"/>
      <c r="H169" s="41"/>
      <c r="I169" s="45"/>
      <c r="J169" s="49" t="s">
        <v>44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>
        <f aca="true" t="shared" si="4" ref="U169:W170">SUM(U173)</f>
        <v>582729.2000000001</v>
      </c>
      <c r="V169" s="83">
        <f t="shared" si="4"/>
        <v>578084.5</v>
      </c>
      <c r="W169" s="84">
        <f t="shared" si="4"/>
        <v>556108.6</v>
      </c>
      <c r="X169" s="82">
        <f>+W169/U169*100</f>
        <v>95.4317374176547</v>
      </c>
      <c r="Y169" s="83">
        <f>+W169/V169*100</f>
        <v>96.19849693254187</v>
      </c>
      <c r="Z169" s="1"/>
    </row>
    <row r="170" spans="1:26" ht="23.25">
      <c r="A170" s="1"/>
      <c r="B170" s="41"/>
      <c r="C170" s="41"/>
      <c r="D170" s="41"/>
      <c r="E170" s="41"/>
      <c r="F170" s="51"/>
      <c r="G170" s="90"/>
      <c r="H170" s="41"/>
      <c r="I170" s="45"/>
      <c r="J170" s="49" t="s">
        <v>45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>
        <f t="shared" si="4"/>
        <v>44917.9</v>
      </c>
      <c r="V170" s="83">
        <f t="shared" si="4"/>
        <v>64157.9</v>
      </c>
      <c r="W170" s="84">
        <f t="shared" si="4"/>
        <v>63052</v>
      </c>
      <c r="X170" s="82">
        <f>+W170/U170*100</f>
        <v>140.3716558432162</v>
      </c>
      <c r="Y170" s="83">
        <f>+W170/V170*100</f>
        <v>98.27628398061657</v>
      </c>
      <c r="Z170" s="1"/>
    </row>
    <row r="171" spans="1:26" ht="23.25">
      <c r="A171" s="1"/>
      <c r="B171" s="41"/>
      <c r="C171" s="41"/>
      <c r="D171" s="41"/>
      <c r="E171" s="41"/>
      <c r="F171" s="51"/>
      <c r="G171" s="90"/>
      <c r="H171" s="41"/>
      <c r="I171" s="45"/>
      <c r="J171" s="49"/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/>
      <c r="V171" s="83"/>
      <c r="W171" s="84"/>
      <c r="X171" s="82"/>
      <c r="Y171" s="83"/>
      <c r="Z171" s="1"/>
    </row>
    <row r="172" spans="1:26" ht="23.25">
      <c r="A172" s="1"/>
      <c r="B172" s="41"/>
      <c r="C172" s="41" t="s">
        <v>123</v>
      </c>
      <c r="D172" s="41"/>
      <c r="E172" s="41"/>
      <c r="F172" s="51"/>
      <c r="G172" s="90"/>
      <c r="H172" s="41"/>
      <c r="I172" s="45"/>
      <c r="J172" s="49" t="s">
        <v>124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f>SUM(U173:U174)</f>
        <v>627647.1000000001</v>
      </c>
      <c r="V172" s="83">
        <f>SUM(V173:V174)</f>
        <v>642242.4</v>
      </c>
      <c r="W172" s="84">
        <f>SUM(W173:W174)</f>
        <v>619160.6</v>
      </c>
      <c r="X172" s="82">
        <f>+W172/U172*100</f>
        <v>98.64788668664283</v>
      </c>
      <c r="Y172" s="83">
        <f>+W172/V172*100</f>
        <v>96.40606101372316</v>
      </c>
      <c r="Z172" s="1"/>
    </row>
    <row r="173" spans="1:26" ht="23.25">
      <c r="A173" s="1"/>
      <c r="B173" s="41"/>
      <c r="C173" s="41"/>
      <c r="D173" s="41"/>
      <c r="E173" s="41"/>
      <c r="F173" s="51"/>
      <c r="G173" s="90"/>
      <c r="H173" s="41"/>
      <c r="I173" s="45"/>
      <c r="J173" s="49" t="s">
        <v>44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>
        <f aca="true" t="shared" si="5" ref="U173:W174">SUM(U177)</f>
        <v>582729.2000000001</v>
      </c>
      <c r="V173" s="83">
        <f t="shared" si="5"/>
        <v>578084.5</v>
      </c>
      <c r="W173" s="84">
        <f t="shared" si="5"/>
        <v>556108.6</v>
      </c>
      <c r="X173" s="82">
        <f>+W173/U173*100</f>
        <v>95.4317374176547</v>
      </c>
      <c r="Y173" s="83">
        <f>+W173/V173*100</f>
        <v>96.19849693254187</v>
      </c>
      <c r="Z173" s="1"/>
    </row>
    <row r="174" spans="1:26" ht="23.25">
      <c r="A174" s="1"/>
      <c r="B174" s="41"/>
      <c r="C174" s="41"/>
      <c r="D174" s="41"/>
      <c r="E174" s="41"/>
      <c r="F174" s="51"/>
      <c r="G174" s="90"/>
      <c r="H174" s="41"/>
      <c r="I174" s="45"/>
      <c r="J174" s="49" t="s">
        <v>45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>
        <f t="shared" si="5"/>
        <v>44917.9</v>
      </c>
      <c r="V174" s="83">
        <f t="shared" si="5"/>
        <v>64157.9</v>
      </c>
      <c r="W174" s="84">
        <f t="shared" si="5"/>
        <v>63052</v>
      </c>
      <c r="X174" s="82">
        <f>+W174/U174*100</f>
        <v>140.3716558432162</v>
      </c>
      <c r="Y174" s="83">
        <f>+W174/V174*100</f>
        <v>98.27628398061657</v>
      </c>
      <c r="Z174" s="1"/>
    </row>
    <row r="175" spans="1:26" ht="23.25">
      <c r="A175" s="1"/>
      <c r="B175" s="41"/>
      <c r="C175" s="41"/>
      <c r="D175" s="41"/>
      <c r="E175" s="41"/>
      <c r="F175" s="51"/>
      <c r="G175" s="90"/>
      <c r="H175" s="41"/>
      <c r="I175" s="45"/>
      <c r="J175" s="49"/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/>
      <c r="V175" s="83"/>
      <c r="W175" s="84"/>
      <c r="X175" s="82"/>
      <c r="Y175" s="83"/>
      <c r="Z175" s="1"/>
    </row>
    <row r="176" spans="1:26" ht="23.25">
      <c r="A176" s="1"/>
      <c r="B176" s="41"/>
      <c r="C176" s="41"/>
      <c r="D176" s="41" t="s">
        <v>48</v>
      </c>
      <c r="E176" s="41"/>
      <c r="F176" s="51"/>
      <c r="G176" s="90"/>
      <c r="H176" s="41"/>
      <c r="I176" s="45"/>
      <c r="J176" s="49" t="s">
        <v>49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>
        <f>SUM(U177:U178)</f>
        <v>627647.1000000001</v>
      </c>
      <c r="V176" s="83">
        <f>SUM(V177:V178)</f>
        <v>642242.4</v>
      </c>
      <c r="W176" s="84">
        <f>SUM(W177:W178)</f>
        <v>619160.6</v>
      </c>
      <c r="X176" s="82">
        <f>+W176/U176*100</f>
        <v>98.64788668664283</v>
      </c>
      <c r="Y176" s="83">
        <f>+W176/V176*100</f>
        <v>96.40606101372316</v>
      </c>
      <c r="Z176" s="1"/>
    </row>
    <row r="177" spans="1:26" ht="23.25">
      <c r="A177" s="1"/>
      <c r="B177" s="41"/>
      <c r="C177" s="41"/>
      <c r="D177" s="41"/>
      <c r="E177" s="41"/>
      <c r="F177" s="51"/>
      <c r="G177" s="90"/>
      <c r="H177" s="41"/>
      <c r="I177" s="45"/>
      <c r="J177" s="49" t="s">
        <v>44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f aca="true" t="shared" si="6" ref="U177:W178">SUM(U191)</f>
        <v>582729.2000000001</v>
      </c>
      <c r="V177" s="83">
        <f t="shared" si="6"/>
        <v>578084.5</v>
      </c>
      <c r="W177" s="84">
        <f t="shared" si="6"/>
        <v>556108.6</v>
      </c>
      <c r="X177" s="82">
        <f>+W177/U177*100</f>
        <v>95.4317374176547</v>
      </c>
      <c r="Y177" s="83">
        <f>+W177/V177*100</f>
        <v>96.19849693254187</v>
      </c>
      <c r="Z177" s="1"/>
    </row>
    <row r="178" spans="1:26" ht="23.25">
      <c r="A178" s="1"/>
      <c r="B178" s="41"/>
      <c r="C178" s="41"/>
      <c r="D178" s="41"/>
      <c r="E178" s="41"/>
      <c r="F178" s="51"/>
      <c r="G178" s="90"/>
      <c r="H178" s="41"/>
      <c r="I178" s="45"/>
      <c r="J178" s="49" t="s">
        <v>45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>
        <f t="shared" si="6"/>
        <v>44917.9</v>
      </c>
      <c r="V178" s="83">
        <f t="shared" si="6"/>
        <v>64157.9</v>
      </c>
      <c r="W178" s="84">
        <f t="shared" si="6"/>
        <v>63052</v>
      </c>
      <c r="X178" s="82">
        <f>+W178/U178*100</f>
        <v>140.3716558432162</v>
      </c>
      <c r="Y178" s="83">
        <f>+W178/V178*100</f>
        <v>98.27628398061657</v>
      </c>
      <c r="Z178" s="1"/>
    </row>
    <row r="179" spans="1:26" ht="23.25">
      <c r="A179" s="1"/>
      <c r="B179" s="41"/>
      <c r="C179" s="41"/>
      <c r="D179" s="41"/>
      <c r="E179" s="41"/>
      <c r="F179" s="51"/>
      <c r="G179" s="90"/>
      <c r="H179" s="41"/>
      <c r="I179" s="45"/>
      <c r="J179" s="49"/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239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30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28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33</v>
      </c>
      <c r="O184" s="63"/>
      <c r="P184" s="63"/>
      <c r="Q184" s="63"/>
      <c r="R184" s="64"/>
      <c r="S184" s="8" t="s">
        <v>21</v>
      </c>
      <c r="T184" s="8"/>
      <c r="U184" s="14" t="s">
        <v>2</v>
      </c>
      <c r="V184" s="15"/>
      <c r="W184" s="15"/>
      <c r="X184" s="15"/>
      <c r="Y184" s="16"/>
      <c r="Z184" s="1"/>
    </row>
    <row r="185" spans="1:26" ht="23.25">
      <c r="A185" s="1"/>
      <c r="B185" s="20" t="s">
        <v>29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22</v>
      </c>
      <c r="M185" s="23" t="s">
        <v>31</v>
      </c>
      <c r="N185" s="65"/>
      <c r="O185" s="17"/>
      <c r="P185" s="66"/>
      <c r="Q185" s="23" t="s">
        <v>3</v>
      </c>
      <c r="R185" s="16"/>
      <c r="S185" s="15" t="s">
        <v>23</v>
      </c>
      <c r="T185" s="15"/>
      <c r="U185" s="20" t="s">
        <v>20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24</v>
      </c>
      <c r="M186" s="31" t="s">
        <v>24</v>
      </c>
      <c r="N186" s="29" t="s">
        <v>6</v>
      </c>
      <c r="O186" s="68" t="s">
        <v>7</v>
      </c>
      <c r="P186" s="29" t="s">
        <v>8</v>
      </c>
      <c r="Q186" s="20" t="s">
        <v>41</v>
      </c>
      <c r="R186" s="22"/>
      <c r="S186" s="27" t="s">
        <v>25</v>
      </c>
      <c r="T186" s="15"/>
      <c r="U186" s="24"/>
      <c r="V186" s="25"/>
      <c r="W186" s="1"/>
      <c r="X186" s="14" t="s">
        <v>3</v>
      </c>
      <c r="Y186" s="16"/>
      <c r="Z186" s="1"/>
    </row>
    <row r="187" spans="1:26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8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26</v>
      </c>
      <c r="M187" s="29" t="s">
        <v>32</v>
      </c>
      <c r="N187" s="29"/>
      <c r="O187" s="29"/>
      <c r="P187" s="29"/>
      <c r="Q187" s="26" t="s">
        <v>34</v>
      </c>
      <c r="R187" s="30" t="s">
        <v>34</v>
      </c>
      <c r="S187" s="96" t="s">
        <v>37</v>
      </c>
      <c r="T187" s="98" t="s">
        <v>38</v>
      </c>
      <c r="U187" s="31" t="s">
        <v>6</v>
      </c>
      <c r="V187" s="29" t="s">
        <v>9</v>
      </c>
      <c r="W187" s="26" t="s">
        <v>10</v>
      </c>
      <c r="X187" s="14" t="s">
        <v>11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35</v>
      </c>
      <c r="R188" s="38" t="s">
        <v>36</v>
      </c>
      <c r="S188" s="97"/>
      <c r="T188" s="99"/>
      <c r="U188" s="32"/>
      <c r="V188" s="33"/>
      <c r="W188" s="34"/>
      <c r="X188" s="39" t="s">
        <v>39</v>
      </c>
      <c r="Y188" s="40" t="s">
        <v>40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122</v>
      </c>
      <c r="C190" s="41" t="s">
        <v>123</v>
      </c>
      <c r="D190" s="41" t="s">
        <v>48</v>
      </c>
      <c r="E190" s="41" t="s">
        <v>50</v>
      </c>
      <c r="F190" s="51"/>
      <c r="G190" s="90"/>
      <c r="H190" s="41"/>
      <c r="I190" s="45"/>
      <c r="J190" s="49" t="s">
        <v>51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>
        <f>SUM(U191:U192)</f>
        <v>627647.1000000001</v>
      </c>
      <c r="V190" s="83">
        <f>SUM(V191:V192)</f>
        <v>642242.4</v>
      </c>
      <c r="W190" s="84">
        <f>SUM(W191:W192)</f>
        <v>619160.6</v>
      </c>
      <c r="X190" s="82">
        <f>+W190/U190*100</f>
        <v>98.64788668664283</v>
      </c>
      <c r="Y190" s="83">
        <f>+W190/V190*100</f>
        <v>96.40606101372316</v>
      </c>
      <c r="Z190" s="1"/>
    </row>
    <row r="191" spans="1:26" ht="23.25">
      <c r="A191" s="1"/>
      <c r="B191" s="41"/>
      <c r="C191" s="41"/>
      <c r="D191" s="41"/>
      <c r="E191" s="41"/>
      <c r="F191" s="51"/>
      <c r="G191" s="90"/>
      <c r="H191" s="41"/>
      <c r="I191" s="45"/>
      <c r="J191" s="49" t="s">
        <v>44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>
        <f aca="true" t="shared" si="7" ref="U191:W192">SUM(U196+U263+U290+U398+U556+U597+U619)</f>
        <v>582729.2000000001</v>
      </c>
      <c r="V191" s="83">
        <f t="shared" si="7"/>
        <v>578084.5</v>
      </c>
      <c r="W191" s="84">
        <f t="shared" si="7"/>
        <v>556108.6</v>
      </c>
      <c r="X191" s="82">
        <f>+W191/U191*100</f>
        <v>95.4317374176547</v>
      </c>
      <c r="Y191" s="83">
        <f>+W191/V191*100</f>
        <v>96.19849693254187</v>
      </c>
      <c r="Z191" s="1"/>
    </row>
    <row r="192" spans="1:26" ht="23.25">
      <c r="A192" s="1"/>
      <c r="B192" s="41"/>
      <c r="C192" s="41"/>
      <c r="D192" s="41"/>
      <c r="E192" s="41"/>
      <c r="F192" s="51"/>
      <c r="G192" s="90"/>
      <c r="H192" s="41"/>
      <c r="I192" s="45"/>
      <c r="J192" s="49" t="s">
        <v>45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>
        <f t="shared" si="7"/>
        <v>44917.9</v>
      </c>
      <c r="V192" s="83">
        <f t="shared" si="7"/>
        <v>64157.9</v>
      </c>
      <c r="W192" s="84">
        <f t="shared" si="7"/>
        <v>63052</v>
      </c>
      <c r="X192" s="82">
        <f>+W192/U192*100</f>
        <v>140.3716558432162</v>
      </c>
      <c r="Y192" s="83">
        <f>+W192/V192*100</f>
        <v>98.27628398061657</v>
      </c>
      <c r="Z192" s="1"/>
    </row>
    <row r="193" spans="1:26" ht="23.25">
      <c r="A193" s="1"/>
      <c r="B193" s="41"/>
      <c r="C193" s="41"/>
      <c r="D193" s="41"/>
      <c r="E193" s="41"/>
      <c r="F193" s="51"/>
      <c r="G193" s="90"/>
      <c r="H193" s="41"/>
      <c r="I193" s="45"/>
      <c r="J193" s="49"/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/>
      <c r="V193" s="83"/>
      <c r="W193" s="84"/>
      <c r="X193" s="82"/>
      <c r="Y193" s="83"/>
      <c r="Z193" s="1"/>
    </row>
    <row r="194" spans="1:26" ht="23.25">
      <c r="A194" s="1"/>
      <c r="B194" s="41"/>
      <c r="C194" s="41"/>
      <c r="D194" s="41"/>
      <c r="E194" s="41"/>
      <c r="F194" s="51" t="s">
        <v>125</v>
      </c>
      <c r="G194" s="90"/>
      <c r="H194" s="41"/>
      <c r="I194" s="45"/>
      <c r="J194" s="49" t="s">
        <v>126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/>
      <c r="V194" s="83"/>
      <c r="W194" s="84"/>
      <c r="X194" s="82"/>
      <c r="Y194" s="83"/>
      <c r="Z194" s="1"/>
    </row>
    <row r="195" spans="1:26" ht="23.25">
      <c r="A195" s="1"/>
      <c r="B195" s="41"/>
      <c r="C195" s="41"/>
      <c r="D195" s="41"/>
      <c r="E195" s="41"/>
      <c r="F195" s="51"/>
      <c r="G195" s="90"/>
      <c r="H195" s="41"/>
      <c r="I195" s="45"/>
      <c r="J195" s="49" t="s">
        <v>127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>
        <f>SUM(U196:U197)</f>
        <v>100186.9</v>
      </c>
      <c r="V195" s="83">
        <f>SUM(V196:V197)</f>
        <v>90102.8</v>
      </c>
      <c r="W195" s="84">
        <f>SUM(W196:W197)</f>
        <v>86015.29999999999</v>
      </c>
      <c r="X195" s="82">
        <f>+W195/U195*100</f>
        <v>85.85483730906934</v>
      </c>
      <c r="Y195" s="83">
        <f>+W195/V195*100</f>
        <v>95.46351500730276</v>
      </c>
      <c r="Z195" s="1"/>
    </row>
    <row r="196" spans="1:26" ht="23.25">
      <c r="A196" s="1"/>
      <c r="B196" s="41"/>
      <c r="C196" s="41"/>
      <c r="D196" s="41"/>
      <c r="E196" s="41"/>
      <c r="F196" s="51"/>
      <c r="G196" s="90"/>
      <c r="H196" s="41"/>
      <c r="I196" s="45"/>
      <c r="J196" s="49" t="s">
        <v>44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>
        <f aca="true" t="shared" si="8" ref="U196:W197">+U200</f>
        <v>100186.9</v>
      </c>
      <c r="V196" s="83">
        <f t="shared" si="8"/>
        <v>89652.8</v>
      </c>
      <c r="W196" s="84">
        <f t="shared" si="8"/>
        <v>85590.29999999999</v>
      </c>
      <c r="X196" s="82">
        <f>+W196/U196*100</f>
        <v>85.43063015224544</v>
      </c>
      <c r="Y196" s="83">
        <f>+W196/V196*100</f>
        <v>95.46863009298092</v>
      </c>
      <c r="Z196" s="1"/>
    </row>
    <row r="197" spans="1:26" ht="23.25">
      <c r="A197" s="1"/>
      <c r="B197" s="41"/>
      <c r="C197" s="41"/>
      <c r="D197" s="41"/>
      <c r="E197" s="41"/>
      <c r="F197" s="51"/>
      <c r="G197" s="90"/>
      <c r="H197" s="41"/>
      <c r="I197" s="45"/>
      <c r="J197" s="49" t="s">
        <v>45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f t="shared" si="8"/>
        <v>0</v>
      </c>
      <c r="V197" s="83">
        <f t="shared" si="8"/>
        <v>450</v>
      </c>
      <c r="W197" s="84">
        <f t="shared" si="8"/>
        <v>425</v>
      </c>
      <c r="X197" s="82"/>
      <c r="Y197" s="83">
        <f>+W197/V197*100</f>
        <v>94.44444444444444</v>
      </c>
      <c r="Z197" s="1"/>
    </row>
    <row r="198" spans="1:26" ht="23.25">
      <c r="A198" s="1"/>
      <c r="B198" s="41"/>
      <c r="C198" s="41"/>
      <c r="D198" s="41"/>
      <c r="E198" s="41"/>
      <c r="F198" s="51"/>
      <c r="G198" s="90"/>
      <c r="H198" s="41"/>
      <c r="I198" s="45"/>
      <c r="J198" s="49"/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/>
      <c r="V198" s="83"/>
      <c r="W198" s="84"/>
      <c r="X198" s="82"/>
      <c r="Y198" s="83"/>
      <c r="Z198" s="1"/>
    </row>
    <row r="199" spans="1:26" ht="23.25">
      <c r="A199" s="1"/>
      <c r="B199" s="41"/>
      <c r="C199" s="41"/>
      <c r="D199" s="41"/>
      <c r="E199" s="41"/>
      <c r="F199" s="51"/>
      <c r="G199" s="90" t="s">
        <v>54</v>
      </c>
      <c r="H199" s="41"/>
      <c r="I199" s="45"/>
      <c r="J199" s="49" t="s">
        <v>55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>
        <f>+U200+U201</f>
        <v>100186.9</v>
      </c>
      <c r="V199" s="83">
        <f>+V200+V201</f>
        <v>90102.8</v>
      </c>
      <c r="W199" s="84">
        <f>+W200+W201</f>
        <v>86015.29999999999</v>
      </c>
      <c r="X199" s="82">
        <f>+W199/U199*100</f>
        <v>85.85483730906934</v>
      </c>
      <c r="Y199" s="83">
        <f>+W199/V199*100</f>
        <v>95.46351500730276</v>
      </c>
      <c r="Z199" s="1"/>
    </row>
    <row r="200" spans="1:26" ht="23.25">
      <c r="A200" s="1"/>
      <c r="B200" s="41"/>
      <c r="C200" s="41"/>
      <c r="D200" s="41"/>
      <c r="E200" s="41"/>
      <c r="F200" s="51"/>
      <c r="G200" s="90"/>
      <c r="H200" s="41"/>
      <c r="I200" s="45"/>
      <c r="J200" s="49" t="s">
        <v>44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v>100186.9</v>
      </c>
      <c r="V200" s="83">
        <f>SUM(V204+V207+V220+V223+V236+V247+V258)</f>
        <v>89652.8</v>
      </c>
      <c r="W200" s="84">
        <f>SUM(W204+W207+W220+W223+W236+W247+W258)</f>
        <v>85590.29999999999</v>
      </c>
      <c r="X200" s="82">
        <f>+W200/U200*100</f>
        <v>85.43063015224544</v>
      </c>
      <c r="Y200" s="83">
        <f>+W200/V200*100</f>
        <v>95.46863009298092</v>
      </c>
      <c r="Z200" s="1"/>
    </row>
    <row r="201" spans="1:26" ht="23.25">
      <c r="A201" s="1"/>
      <c r="B201" s="41"/>
      <c r="C201" s="41"/>
      <c r="D201" s="41"/>
      <c r="E201" s="41"/>
      <c r="F201" s="51"/>
      <c r="G201" s="90"/>
      <c r="H201" s="41"/>
      <c r="I201" s="45"/>
      <c r="J201" s="49" t="s">
        <v>45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>
        <f>SUM(U205+U208+U221+U224+U237+U248+U259)</f>
        <v>0</v>
      </c>
      <c r="V201" s="83">
        <f>SUM(V205+V208+V221+V224+V237+V248+V259)</f>
        <v>450</v>
      </c>
      <c r="W201" s="84">
        <f>SUM(W205+W208+W221+W224+W237+W248+W259)</f>
        <v>425</v>
      </c>
      <c r="X201" s="82"/>
      <c r="Y201" s="83">
        <f>+W201/V201*100</f>
        <v>94.44444444444444</v>
      </c>
      <c r="Z201" s="1"/>
    </row>
    <row r="202" spans="1:26" ht="23.25">
      <c r="A202" s="1"/>
      <c r="B202" s="41"/>
      <c r="C202" s="41"/>
      <c r="D202" s="41"/>
      <c r="E202" s="41"/>
      <c r="F202" s="51"/>
      <c r="G202" s="90"/>
      <c r="H202" s="41"/>
      <c r="I202" s="45"/>
      <c r="J202" s="49"/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/>
      <c r="V202" s="83"/>
      <c r="W202" s="84"/>
      <c r="X202" s="82"/>
      <c r="Y202" s="83"/>
      <c r="Z202" s="1"/>
    </row>
    <row r="203" spans="1:26" ht="23.25">
      <c r="A203" s="1"/>
      <c r="B203" s="41"/>
      <c r="C203" s="41"/>
      <c r="D203" s="41"/>
      <c r="E203" s="41"/>
      <c r="F203" s="51"/>
      <c r="G203" s="90"/>
      <c r="H203" s="41" t="s">
        <v>56</v>
      </c>
      <c r="I203" s="45"/>
      <c r="J203" s="49" t="s">
        <v>57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>
        <f>SUM(U204:U205)</f>
        <v>18793.5</v>
      </c>
      <c r="V203" s="83">
        <f>SUM(V204:V205)</f>
        <v>29065.5</v>
      </c>
      <c r="W203" s="84">
        <f>SUM(W204:W205)</f>
        <v>28559.4</v>
      </c>
      <c r="X203" s="82">
        <f>+W203/U203*100</f>
        <v>151.9642429563413</v>
      </c>
      <c r="Y203" s="83">
        <f>+W203/V203*100</f>
        <v>98.25876038602466</v>
      </c>
      <c r="Z203" s="1"/>
    </row>
    <row r="204" spans="1:26" ht="23.25">
      <c r="A204" s="1"/>
      <c r="B204" s="41"/>
      <c r="C204" s="41"/>
      <c r="D204" s="41"/>
      <c r="E204" s="41"/>
      <c r="F204" s="51"/>
      <c r="G204" s="90"/>
      <c r="H204" s="41"/>
      <c r="I204" s="45"/>
      <c r="J204" s="49" t="s">
        <v>44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>
        <v>18793.5</v>
      </c>
      <c r="V204" s="83">
        <v>29065.5</v>
      </c>
      <c r="W204" s="84">
        <v>28559.4</v>
      </c>
      <c r="X204" s="82">
        <f>+W204/U204*100</f>
        <v>151.9642429563413</v>
      </c>
      <c r="Y204" s="83">
        <f>+W204/V204*100</f>
        <v>98.25876038602466</v>
      </c>
      <c r="Z204" s="1"/>
    </row>
    <row r="205" spans="1:26" ht="23.25">
      <c r="A205" s="1"/>
      <c r="B205" s="41"/>
      <c r="C205" s="41"/>
      <c r="D205" s="41"/>
      <c r="E205" s="41"/>
      <c r="F205" s="51"/>
      <c r="G205" s="90"/>
      <c r="H205" s="41"/>
      <c r="I205" s="45"/>
      <c r="J205" s="49" t="s">
        <v>45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/>
      <c r="V205" s="83"/>
      <c r="W205" s="84"/>
      <c r="X205" s="82"/>
      <c r="Y205" s="83"/>
      <c r="Z205" s="1"/>
    </row>
    <row r="206" spans="1:26" ht="23.25">
      <c r="A206" s="1"/>
      <c r="B206" s="41"/>
      <c r="C206" s="41"/>
      <c r="D206" s="41"/>
      <c r="E206" s="41"/>
      <c r="F206" s="51"/>
      <c r="G206" s="90"/>
      <c r="H206" s="41" t="s">
        <v>62</v>
      </c>
      <c r="I206" s="45"/>
      <c r="J206" s="49" t="s">
        <v>63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f>SUM(U207:U208)</f>
        <v>7967.6</v>
      </c>
      <c r="V206" s="83">
        <f>SUM(V207:V208)</f>
        <v>8092.4</v>
      </c>
      <c r="W206" s="84">
        <f>SUM(W207:W208)</f>
        <v>7692.2</v>
      </c>
      <c r="X206" s="82">
        <f>+W206/U206*100</f>
        <v>96.54350117977809</v>
      </c>
      <c r="Y206" s="83">
        <f>+W206/V206*100</f>
        <v>95.054619148831</v>
      </c>
      <c r="Z206" s="1"/>
    </row>
    <row r="207" spans="1:26" ht="23.25">
      <c r="A207" s="1"/>
      <c r="B207" s="41"/>
      <c r="C207" s="41"/>
      <c r="D207" s="41"/>
      <c r="E207" s="41"/>
      <c r="F207" s="51"/>
      <c r="G207" s="90"/>
      <c r="H207" s="41"/>
      <c r="I207" s="45"/>
      <c r="J207" s="49" t="s">
        <v>44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>
        <v>7967.6</v>
      </c>
      <c r="V207" s="83">
        <v>8092.4</v>
      </c>
      <c r="W207" s="84">
        <v>7692.2</v>
      </c>
      <c r="X207" s="82">
        <f>+W207/U207*100</f>
        <v>96.54350117977809</v>
      </c>
      <c r="Y207" s="83">
        <f>+W207/V207*100</f>
        <v>95.054619148831</v>
      </c>
      <c r="Z207" s="1"/>
    </row>
    <row r="208" spans="1:26" ht="23.25">
      <c r="A208" s="1"/>
      <c r="B208" s="41"/>
      <c r="C208" s="41"/>
      <c r="D208" s="41"/>
      <c r="E208" s="41"/>
      <c r="F208" s="51"/>
      <c r="G208" s="90"/>
      <c r="H208" s="41"/>
      <c r="I208" s="45"/>
      <c r="J208" s="49" t="s">
        <v>45</v>
      </c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/>
      <c r="V208" s="83"/>
      <c r="W208" s="84"/>
      <c r="X208" s="82"/>
      <c r="Y208" s="83"/>
      <c r="Z208" s="1"/>
    </row>
    <row r="209" spans="1:26" ht="23.25">
      <c r="A209" s="1"/>
      <c r="B209" s="41"/>
      <c r="C209" s="41"/>
      <c r="D209" s="41"/>
      <c r="E209" s="41"/>
      <c r="F209" s="51"/>
      <c r="G209" s="90"/>
      <c r="H209" s="41"/>
      <c r="I209" s="45"/>
      <c r="J209" s="49"/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/>
      <c r="V209" s="83"/>
      <c r="W209" s="84"/>
      <c r="X209" s="82"/>
      <c r="Y209" s="83"/>
      <c r="Z209" s="1"/>
    </row>
    <row r="210" spans="1:26" ht="23.25">
      <c r="A210" s="1"/>
      <c r="B210" s="41"/>
      <c r="C210" s="41"/>
      <c r="D210" s="41"/>
      <c r="E210" s="41"/>
      <c r="F210" s="51"/>
      <c r="G210" s="90"/>
      <c r="H210" s="41"/>
      <c r="I210" s="45"/>
      <c r="J210" s="49" t="s">
        <v>128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/>
      <c r="V210" s="83"/>
      <c r="W210" s="84"/>
      <c r="X210" s="82"/>
      <c r="Y210" s="83"/>
      <c r="Z210" s="1"/>
    </row>
    <row r="211" spans="1:26" ht="23.25">
      <c r="A211" s="1"/>
      <c r="B211" s="41"/>
      <c r="C211" s="41"/>
      <c r="D211" s="41"/>
      <c r="E211" s="41"/>
      <c r="F211" s="51"/>
      <c r="G211" s="90"/>
      <c r="H211" s="41"/>
      <c r="I211" s="45"/>
      <c r="J211" s="49" t="s">
        <v>129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/>
      <c r="V211" s="83"/>
      <c r="W211" s="84"/>
      <c r="X211" s="82"/>
      <c r="Y211" s="83"/>
      <c r="Z211" s="1"/>
    </row>
    <row r="212" spans="1:26" ht="23.25">
      <c r="A212" s="1"/>
      <c r="B212" s="41"/>
      <c r="C212" s="41"/>
      <c r="D212" s="41"/>
      <c r="E212" s="41"/>
      <c r="F212" s="51"/>
      <c r="G212" s="90"/>
      <c r="H212" s="41"/>
      <c r="I212" s="45"/>
      <c r="J212" s="49" t="s">
        <v>130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/>
      <c r="V212" s="83"/>
      <c r="W212" s="84"/>
      <c r="X212" s="82"/>
      <c r="Y212" s="83"/>
      <c r="Z212" s="1"/>
    </row>
    <row r="213" spans="1:26" ht="23.25">
      <c r="A213" s="1"/>
      <c r="B213" s="41"/>
      <c r="C213" s="41"/>
      <c r="D213" s="41"/>
      <c r="E213" s="41"/>
      <c r="F213" s="51"/>
      <c r="G213" s="90"/>
      <c r="H213" s="41"/>
      <c r="I213" s="45"/>
      <c r="J213" s="49" t="s">
        <v>131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/>
      <c r="V213" s="83"/>
      <c r="W213" s="84"/>
      <c r="X213" s="82"/>
      <c r="Y213" s="83"/>
      <c r="Z213" s="1"/>
    </row>
    <row r="214" spans="1:26" ht="23.25">
      <c r="A214" s="1"/>
      <c r="B214" s="41"/>
      <c r="C214" s="41"/>
      <c r="D214" s="41"/>
      <c r="E214" s="41"/>
      <c r="F214" s="51"/>
      <c r="G214" s="90"/>
      <c r="H214" s="41"/>
      <c r="I214" s="45"/>
      <c r="J214" s="49" t="s">
        <v>132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/>
      <c r="V214" s="83"/>
      <c r="W214" s="84"/>
      <c r="X214" s="82"/>
      <c r="Y214" s="83"/>
      <c r="Z214" s="1"/>
    </row>
    <row r="215" spans="1:26" ht="23.25">
      <c r="A215" s="1"/>
      <c r="B215" s="41"/>
      <c r="C215" s="41"/>
      <c r="D215" s="41"/>
      <c r="E215" s="41"/>
      <c r="F215" s="51"/>
      <c r="G215" s="90"/>
      <c r="H215" s="41"/>
      <c r="I215" s="45"/>
      <c r="J215" s="49" t="s">
        <v>133</v>
      </c>
      <c r="K215" s="50"/>
      <c r="L215" s="43" t="s">
        <v>134</v>
      </c>
      <c r="M215" s="71">
        <v>1</v>
      </c>
      <c r="N215" s="72">
        <v>1</v>
      </c>
      <c r="O215" s="73">
        <v>1</v>
      </c>
      <c r="P215" s="71">
        <v>1</v>
      </c>
      <c r="Q215" s="79">
        <f>+P215/N215*100</f>
        <v>100</v>
      </c>
      <c r="R215" s="80">
        <f>+P215/O215*100</f>
        <v>100</v>
      </c>
      <c r="S215" s="79">
        <f>+N215/M215*100</f>
        <v>100</v>
      </c>
      <c r="T215" s="81">
        <f>+P215/M215*100</f>
        <v>100</v>
      </c>
      <c r="U215" s="82">
        <f>SUM(U216:U217)</f>
        <v>5897.7</v>
      </c>
      <c r="V215" s="83">
        <f>SUM(V216:V217)</f>
        <v>8702.9</v>
      </c>
      <c r="W215" s="84">
        <f>SUM(W216:W217)</f>
        <v>8317.3</v>
      </c>
      <c r="X215" s="82">
        <f>+W215/U215*100</f>
        <v>141.02616274140766</v>
      </c>
      <c r="Y215" s="83">
        <f>+W215/V215*100</f>
        <v>95.56929299428926</v>
      </c>
      <c r="Z215" s="1"/>
    </row>
    <row r="216" spans="1:26" ht="23.25">
      <c r="A216" s="1"/>
      <c r="B216" s="41"/>
      <c r="C216" s="41"/>
      <c r="D216" s="41"/>
      <c r="E216" s="41"/>
      <c r="F216" s="51"/>
      <c r="G216" s="90"/>
      <c r="H216" s="41"/>
      <c r="I216" s="45"/>
      <c r="J216" s="49" t="s">
        <v>44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>
        <v>5897.7</v>
      </c>
      <c r="V216" s="83">
        <f>8702.9-450</f>
        <v>8252.9</v>
      </c>
      <c r="W216" s="84">
        <f>8317.3-425</f>
        <v>7892.299999999999</v>
      </c>
      <c r="X216" s="82">
        <f>+W216/U216*100</f>
        <v>133.81996371466843</v>
      </c>
      <c r="Y216" s="83">
        <f>+W216/V216*100</f>
        <v>95.63062680996983</v>
      </c>
      <c r="Z216" s="1"/>
    </row>
    <row r="217" spans="1:26" ht="23.25">
      <c r="A217" s="1"/>
      <c r="B217" s="41"/>
      <c r="C217" s="41"/>
      <c r="D217" s="41"/>
      <c r="E217" s="41"/>
      <c r="F217" s="51"/>
      <c r="G217" s="90"/>
      <c r="H217" s="41"/>
      <c r="I217" s="45"/>
      <c r="J217" s="49" t="s">
        <v>45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/>
      <c r="V217" s="83">
        <v>450</v>
      </c>
      <c r="W217" s="84">
        <v>425</v>
      </c>
      <c r="X217" s="82"/>
      <c r="Y217" s="83">
        <f>+W217/V217*100</f>
        <v>94.44444444444444</v>
      </c>
      <c r="Z217" s="1"/>
    </row>
    <row r="218" spans="1:26" ht="23.25">
      <c r="A218" s="1"/>
      <c r="B218" s="41"/>
      <c r="C218" s="41"/>
      <c r="D218" s="41"/>
      <c r="E218" s="41"/>
      <c r="F218" s="51"/>
      <c r="G218" s="90"/>
      <c r="H218" s="41"/>
      <c r="I218" s="45"/>
      <c r="J218" s="49"/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/>
      <c r="V218" s="83"/>
      <c r="W218" s="84"/>
      <c r="X218" s="82"/>
      <c r="Y218" s="83"/>
      <c r="Z218" s="1"/>
    </row>
    <row r="219" spans="1:26" ht="23.25">
      <c r="A219" s="1"/>
      <c r="B219" s="41"/>
      <c r="C219" s="41"/>
      <c r="D219" s="41"/>
      <c r="E219" s="41"/>
      <c r="F219" s="51"/>
      <c r="G219" s="90"/>
      <c r="H219" s="41" t="s">
        <v>64</v>
      </c>
      <c r="I219" s="45"/>
      <c r="J219" s="49" t="s">
        <v>65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>
        <f>SUM(U220:U221)</f>
        <v>5897.7</v>
      </c>
      <c r="V219" s="83">
        <f>SUM(V220:V221)</f>
        <v>8702.9</v>
      </c>
      <c r="W219" s="84">
        <f>SUM(W220:W221)</f>
        <v>8317.3</v>
      </c>
      <c r="X219" s="82">
        <f>+W219/U219*100</f>
        <v>141.02616274140766</v>
      </c>
      <c r="Y219" s="83">
        <f>+W219/V219*100</f>
        <v>95.56929299428926</v>
      </c>
      <c r="Z219" s="1"/>
    </row>
    <row r="220" spans="1:26" ht="23.25">
      <c r="A220" s="1"/>
      <c r="B220" s="41"/>
      <c r="C220" s="41"/>
      <c r="D220" s="41"/>
      <c r="E220" s="41"/>
      <c r="F220" s="51"/>
      <c r="G220" s="90"/>
      <c r="H220" s="41"/>
      <c r="I220" s="45"/>
      <c r="J220" s="49" t="s">
        <v>44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>
        <f>SUM(U216)</f>
        <v>5897.7</v>
      </c>
      <c r="V220" s="83">
        <f>+V216</f>
        <v>8252.9</v>
      </c>
      <c r="W220" s="84">
        <f>+W216</f>
        <v>7892.299999999999</v>
      </c>
      <c r="X220" s="82">
        <f>+W220/U220*100</f>
        <v>133.81996371466843</v>
      </c>
      <c r="Y220" s="83">
        <f>+W220/V220*100</f>
        <v>95.63062680996983</v>
      </c>
      <c r="Z220" s="1"/>
    </row>
    <row r="221" spans="1:26" ht="23.25">
      <c r="A221" s="1"/>
      <c r="B221" s="41"/>
      <c r="C221" s="41"/>
      <c r="D221" s="41"/>
      <c r="E221" s="41"/>
      <c r="F221" s="51"/>
      <c r="G221" s="90"/>
      <c r="H221" s="41"/>
      <c r="I221" s="45"/>
      <c r="J221" s="49" t="s">
        <v>45</v>
      </c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>
        <f>SUM(U217)</f>
        <v>0</v>
      </c>
      <c r="V221" s="83">
        <f>+V217</f>
        <v>450</v>
      </c>
      <c r="W221" s="84">
        <f>+W217</f>
        <v>425</v>
      </c>
      <c r="X221" s="82"/>
      <c r="Y221" s="83">
        <f>+W221/V221*100</f>
        <v>94.44444444444444</v>
      </c>
      <c r="Z221" s="1"/>
    </row>
    <row r="222" spans="1:26" ht="23.25">
      <c r="A222" s="1"/>
      <c r="B222" s="41"/>
      <c r="C222" s="41"/>
      <c r="D222" s="41"/>
      <c r="E222" s="41"/>
      <c r="F222" s="51"/>
      <c r="G222" s="90"/>
      <c r="H222" s="41" t="s">
        <v>69</v>
      </c>
      <c r="I222" s="45"/>
      <c r="J222" s="49" t="s">
        <v>70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>
        <f>SUM(U223:U224)</f>
        <v>12715.5</v>
      </c>
      <c r="V222" s="83">
        <f>SUM(V223:V224)</f>
        <v>15727.4</v>
      </c>
      <c r="W222" s="84">
        <f>SUM(W223:W224)</f>
        <v>15208.9</v>
      </c>
      <c r="X222" s="82">
        <f>+W222/U222*100</f>
        <v>119.60913845306908</v>
      </c>
      <c r="Y222" s="83">
        <f>+W222/V222*100</f>
        <v>96.7032058700103</v>
      </c>
      <c r="Z222" s="1"/>
    </row>
    <row r="223" spans="1:26" ht="23.25">
      <c r="A223" s="1"/>
      <c r="B223" s="41"/>
      <c r="C223" s="41"/>
      <c r="D223" s="41"/>
      <c r="E223" s="41"/>
      <c r="F223" s="51"/>
      <c r="G223" s="90"/>
      <c r="H223" s="41"/>
      <c r="I223" s="45"/>
      <c r="J223" s="49" t="s">
        <v>44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>
        <v>12715.5</v>
      </c>
      <c r="V223" s="83">
        <v>15727.4</v>
      </c>
      <c r="W223" s="84">
        <v>15208.9</v>
      </c>
      <c r="X223" s="82">
        <f>+W223/U223*100</f>
        <v>119.60913845306908</v>
      </c>
      <c r="Y223" s="83">
        <f>+W223/V223*100</f>
        <v>96.7032058700103</v>
      </c>
      <c r="Z223" s="1"/>
    </row>
    <row r="224" spans="1:26" ht="23.25">
      <c r="A224" s="1"/>
      <c r="B224" s="41"/>
      <c r="C224" s="41"/>
      <c r="D224" s="41"/>
      <c r="E224" s="41"/>
      <c r="F224" s="51"/>
      <c r="G224" s="90"/>
      <c r="H224" s="41"/>
      <c r="I224" s="45"/>
      <c r="J224" s="49" t="s">
        <v>45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/>
      <c r="V224" s="83"/>
      <c r="W224" s="84"/>
      <c r="X224" s="82"/>
      <c r="Y224" s="83"/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240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30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28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33</v>
      </c>
      <c r="O229" s="63"/>
      <c r="P229" s="63"/>
      <c r="Q229" s="63"/>
      <c r="R229" s="64"/>
      <c r="S229" s="8" t="s">
        <v>21</v>
      </c>
      <c r="T229" s="8"/>
      <c r="U229" s="14" t="s">
        <v>2</v>
      </c>
      <c r="V229" s="15"/>
      <c r="W229" s="15"/>
      <c r="X229" s="15"/>
      <c r="Y229" s="16"/>
      <c r="Z229" s="1"/>
    </row>
    <row r="230" spans="1:26" ht="23.25">
      <c r="A230" s="1"/>
      <c r="B230" s="20" t="s">
        <v>29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22</v>
      </c>
      <c r="M230" s="23" t="s">
        <v>31</v>
      </c>
      <c r="N230" s="65"/>
      <c r="O230" s="17"/>
      <c r="P230" s="66"/>
      <c r="Q230" s="23" t="s">
        <v>3</v>
      </c>
      <c r="R230" s="16"/>
      <c r="S230" s="15" t="s">
        <v>23</v>
      </c>
      <c r="T230" s="15"/>
      <c r="U230" s="20" t="s">
        <v>20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24</v>
      </c>
      <c r="M231" s="31" t="s">
        <v>24</v>
      </c>
      <c r="N231" s="29" t="s">
        <v>6</v>
      </c>
      <c r="O231" s="68" t="s">
        <v>7</v>
      </c>
      <c r="P231" s="29" t="s">
        <v>8</v>
      </c>
      <c r="Q231" s="20" t="s">
        <v>41</v>
      </c>
      <c r="R231" s="22"/>
      <c r="S231" s="27" t="s">
        <v>25</v>
      </c>
      <c r="T231" s="15"/>
      <c r="U231" s="24"/>
      <c r="V231" s="25"/>
      <c r="W231" s="1"/>
      <c r="X231" s="14" t="s">
        <v>3</v>
      </c>
      <c r="Y231" s="16"/>
      <c r="Z231" s="1"/>
    </row>
    <row r="232" spans="1:26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8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26</v>
      </c>
      <c r="M232" s="29" t="s">
        <v>32</v>
      </c>
      <c r="N232" s="29"/>
      <c r="O232" s="29"/>
      <c r="P232" s="29"/>
      <c r="Q232" s="26" t="s">
        <v>34</v>
      </c>
      <c r="R232" s="30" t="s">
        <v>34</v>
      </c>
      <c r="S232" s="96" t="s">
        <v>37</v>
      </c>
      <c r="T232" s="98" t="s">
        <v>38</v>
      </c>
      <c r="U232" s="31" t="s">
        <v>6</v>
      </c>
      <c r="V232" s="29" t="s">
        <v>9</v>
      </c>
      <c r="W232" s="26" t="s">
        <v>10</v>
      </c>
      <c r="X232" s="14" t="s">
        <v>11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35</v>
      </c>
      <c r="R233" s="38" t="s">
        <v>36</v>
      </c>
      <c r="S233" s="97"/>
      <c r="T233" s="99"/>
      <c r="U233" s="32"/>
      <c r="V233" s="33"/>
      <c r="W233" s="34"/>
      <c r="X233" s="39" t="s">
        <v>39</v>
      </c>
      <c r="Y233" s="40" t="s">
        <v>40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122</v>
      </c>
      <c r="C235" s="41" t="s">
        <v>123</v>
      </c>
      <c r="D235" s="41" t="s">
        <v>48</v>
      </c>
      <c r="E235" s="41" t="s">
        <v>50</v>
      </c>
      <c r="F235" s="51" t="s">
        <v>125</v>
      </c>
      <c r="G235" s="90" t="s">
        <v>54</v>
      </c>
      <c r="H235" s="41" t="s">
        <v>103</v>
      </c>
      <c r="I235" s="45"/>
      <c r="J235" s="49" t="s">
        <v>104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>
        <f>SUM(U236:U237)</f>
        <v>39471.1</v>
      </c>
      <c r="V235" s="83">
        <f>SUM(V236:V237)</f>
        <v>10759.7</v>
      </c>
      <c r="W235" s="84">
        <f>SUM(W236:W237)</f>
        <v>9751.5</v>
      </c>
      <c r="X235" s="82">
        <f>+W235/U235*100</f>
        <v>24.705417381324565</v>
      </c>
      <c r="Y235" s="83">
        <f>+W235/V235*100</f>
        <v>90.6298502746359</v>
      </c>
      <c r="Z235" s="1"/>
    </row>
    <row r="236" spans="1:26" ht="23.25">
      <c r="A236" s="1"/>
      <c r="B236" s="41"/>
      <c r="C236" s="41"/>
      <c r="D236" s="41"/>
      <c r="E236" s="41"/>
      <c r="F236" s="51"/>
      <c r="G236" s="90"/>
      <c r="H236" s="41"/>
      <c r="I236" s="45"/>
      <c r="J236" s="49" t="s">
        <v>44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>
        <v>39471.1</v>
      </c>
      <c r="V236" s="83">
        <v>10759.7</v>
      </c>
      <c r="W236" s="84">
        <v>9751.5</v>
      </c>
      <c r="X236" s="82">
        <f>+W236/U236*100</f>
        <v>24.705417381324565</v>
      </c>
      <c r="Y236" s="83">
        <f>+W236/V236*100</f>
        <v>90.6298502746359</v>
      </c>
      <c r="Z236" s="1"/>
    </row>
    <row r="237" spans="1:26" ht="23.25">
      <c r="A237" s="1"/>
      <c r="B237" s="41"/>
      <c r="C237" s="41"/>
      <c r="D237" s="41"/>
      <c r="E237" s="41"/>
      <c r="F237" s="51"/>
      <c r="G237" s="90"/>
      <c r="H237" s="41"/>
      <c r="I237" s="45"/>
      <c r="J237" s="49" t="s">
        <v>45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/>
      <c r="V237" s="83"/>
      <c r="W237" s="84"/>
      <c r="X237" s="82"/>
      <c r="Y237" s="83"/>
      <c r="Z237" s="1"/>
    </row>
    <row r="238" spans="1:26" ht="23.25">
      <c r="A238" s="1"/>
      <c r="B238" s="41"/>
      <c r="C238" s="41"/>
      <c r="D238" s="41"/>
      <c r="E238" s="41"/>
      <c r="F238" s="51"/>
      <c r="G238" s="90"/>
      <c r="H238" s="41"/>
      <c r="I238" s="45"/>
      <c r="J238" s="49"/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/>
      <c r="V238" s="83"/>
      <c r="W238" s="84"/>
      <c r="X238" s="82"/>
      <c r="Y238" s="83"/>
      <c r="Z238" s="1"/>
    </row>
    <row r="239" spans="1:26" ht="23.25">
      <c r="A239" s="1"/>
      <c r="B239" s="41"/>
      <c r="C239" s="41"/>
      <c r="D239" s="41"/>
      <c r="E239" s="41"/>
      <c r="F239" s="51"/>
      <c r="G239" s="90"/>
      <c r="H239" s="41"/>
      <c r="I239" s="45"/>
      <c r="J239" s="49" t="s">
        <v>128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/>
      <c r="V239" s="83"/>
      <c r="W239" s="84"/>
      <c r="X239" s="82"/>
      <c r="Y239" s="83"/>
      <c r="Z239" s="1"/>
    </row>
    <row r="240" spans="1:26" ht="23.25">
      <c r="A240" s="1"/>
      <c r="B240" s="41"/>
      <c r="C240" s="41"/>
      <c r="D240" s="41"/>
      <c r="E240" s="41"/>
      <c r="F240" s="51"/>
      <c r="G240" s="90"/>
      <c r="H240" s="41"/>
      <c r="I240" s="45"/>
      <c r="J240" s="49" t="s">
        <v>135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/>
      <c r="V240" s="83"/>
      <c r="W240" s="84"/>
      <c r="X240" s="82"/>
      <c r="Y240" s="83"/>
      <c r="Z240" s="1"/>
    </row>
    <row r="241" spans="1:26" ht="23.25">
      <c r="A241" s="1"/>
      <c r="B241" s="41"/>
      <c r="C241" s="41"/>
      <c r="D241" s="41"/>
      <c r="E241" s="41"/>
      <c r="F241" s="51"/>
      <c r="G241" s="90"/>
      <c r="H241" s="41"/>
      <c r="I241" s="45"/>
      <c r="J241" s="49" t="s">
        <v>136</v>
      </c>
      <c r="K241" s="50"/>
      <c r="L241" s="43" t="s">
        <v>134</v>
      </c>
      <c r="M241" s="71">
        <v>1</v>
      </c>
      <c r="N241" s="72">
        <v>1</v>
      </c>
      <c r="O241" s="73">
        <v>1</v>
      </c>
      <c r="P241" s="71">
        <v>1</v>
      </c>
      <c r="Q241" s="79">
        <f>+P241/N241*100</f>
        <v>100</v>
      </c>
      <c r="R241" s="80">
        <f>+P241/O241*100</f>
        <v>100</v>
      </c>
      <c r="S241" s="79">
        <f>+N241/M241*100</f>
        <v>100</v>
      </c>
      <c r="T241" s="81">
        <f>+P241/M241*100</f>
        <v>100</v>
      </c>
      <c r="U241" s="82">
        <f>SUM(U242:U243)</f>
        <v>6545.8</v>
      </c>
      <c r="V241" s="83">
        <f>SUM(V242:V243)</f>
        <v>7312.9</v>
      </c>
      <c r="W241" s="84">
        <f>SUM(W242:W243)</f>
        <v>6990.5</v>
      </c>
      <c r="X241" s="82">
        <f>+W241/U241*100</f>
        <v>106.79366922301324</v>
      </c>
      <c r="Y241" s="83">
        <f>+W241/V241*100</f>
        <v>95.59135226791014</v>
      </c>
      <c r="Z241" s="1"/>
    </row>
    <row r="242" spans="1:26" ht="23.25">
      <c r="A242" s="1"/>
      <c r="B242" s="41"/>
      <c r="C242" s="41"/>
      <c r="D242" s="41"/>
      <c r="E242" s="41"/>
      <c r="F242" s="51"/>
      <c r="G242" s="90"/>
      <c r="H242" s="41"/>
      <c r="I242" s="45"/>
      <c r="J242" s="49" t="s">
        <v>44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v>6545.8</v>
      </c>
      <c r="V242" s="83">
        <v>7312.9</v>
      </c>
      <c r="W242" s="84">
        <v>6990.5</v>
      </c>
      <c r="X242" s="82">
        <f>+W242/U242*100</f>
        <v>106.79366922301324</v>
      </c>
      <c r="Y242" s="83">
        <f>+W242/V242*100</f>
        <v>95.59135226791014</v>
      </c>
      <c r="Z242" s="1"/>
    </row>
    <row r="243" spans="1:26" ht="23.25">
      <c r="A243" s="1"/>
      <c r="B243" s="41"/>
      <c r="C243" s="41"/>
      <c r="D243" s="41"/>
      <c r="E243" s="41"/>
      <c r="F243" s="51"/>
      <c r="G243" s="90"/>
      <c r="H243" s="41"/>
      <c r="I243" s="45"/>
      <c r="J243" s="49" t="s">
        <v>45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/>
      <c r="V243" s="83"/>
      <c r="W243" s="84"/>
      <c r="X243" s="82"/>
      <c r="Y243" s="83"/>
      <c r="Z243" s="1"/>
    </row>
    <row r="244" spans="1:26" ht="23.25">
      <c r="A244" s="1"/>
      <c r="B244" s="41"/>
      <c r="C244" s="41"/>
      <c r="D244" s="41"/>
      <c r="E244" s="41"/>
      <c r="F244" s="51"/>
      <c r="G244" s="90"/>
      <c r="H244" s="41"/>
      <c r="I244" s="45"/>
      <c r="J244" s="49"/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/>
      <c r="V244" s="83"/>
      <c r="W244" s="84"/>
      <c r="X244" s="82"/>
      <c r="Y244" s="83"/>
      <c r="Z244" s="1"/>
    </row>
    <row r="245" spans="1:26" ht="23.25">
      <c r="A245" s="1"/>
      <c r="B245" s="41"/>
      <c r="C245" s="41"/>
      <c r="D245" s="41"/>
      <c r="E245" s="41"/>
      <c r="F245" s="51"/>
      <c r="G245" s="90"/>
      <c r="H245" s="41" t="s">
        <v>110</v>
      </c>
      <c r="I245" s="45"/>
      <c r="J245" s="49" t="s">
        <v>250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/>
      <c r="V245" s="83"/>
      <c r="W245" s="84"/>
      <c r="X245" s="82"/>
      <c r="Y245" s="83"/>
      <c r="Z245" s="1"/>
    </row>
    <row r="246" spans="1:26" ht="23.25">
      <c r="A246" s="1"/>
      <c r="B246" s="41"/>
      <c r="C246" s="41"/>
      <c r="D246" s="41"/>
      <c r="E246" s="41"/>
      <c r="F246" s="51"/>
      <c r="G246" s="90"/>
      <c r="H246" s="41"/>
      <c r="I246" s="45"/>
      <c r="J246" s="49" t="s">
        <v>111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f>SUM(U247:U248)</f>
        <v>6545.8</v>
      </c>
      <c r="V246" s="83">
        <f>SUM(V247:V248)</f>
        <v>7312.9</v>
      </c>
      <c r="W246" s="84">
        <f>SUM(W247:W248)</f>
        <v>6990.5</v>
      </c>
      <c r="X246" s="82">
        <f>+W246/U246*100</f>
        <v>106.79366922301324</v>
      </c>
      <c r="Y246" s="83">
        <f>+W246/V246*100</f>
        <v>95.59135226791014</v>
      </c>
      <c r="Z246" s="1"/>
    </row>
    <row r="247" spans="1:26" ht="23.25">
      <c r="A247" s="1"/>
      <c r="B247" s="41"/>
      <c r="C247" s="41"/>
      <c r="D247" s="41"/>
      <c r="E247" s="41"/>
      <c r="F247" s="51"/>
      <c r="G247" s="90"/>
      <c r="H247" s="41"/>
      <c r="I247" s="45"/>
      <c r="J247" s="49" t="s">
        <v>44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>
        <f>SUM(U242)</f>
        <v>6545.8</v>
      </c>
      <c r="V247" s="83">
        <f>V242</f>
        <v>7312.9</v>
      </c>
      <c r="W247" s="84">
        <f>+W242</f>
        <v>6990.5</v>
      </c>
      <c r="X247" s="82">
        <f>+W247/U247*100</f>
        <v>106.79366922301324</v>
      </c>
      <c r="Y247" s="83">
        <f>+W247/V247*100</f>
        <v>95.59135226791014</v>
      </c>
      <c r="Z247" s="1"/>
    </row>
    <row r="248" spans="1:26" ht="23.25">
      <c r="A248" s="1"/>
      <c r="B248" s="41"/>
      <c r="C248" s="41"/>
      <c r="D248" s="41"/>
      <c r="E248" s="41"/>
      <c r="F248" s="51"/>
      <c r="G248" s="90"/>
      <c r="H248" s="41"/>
      <c r="I248" s="45"/>
      <c r="J248" s="49" t="s">
        <v>45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>SUM(U243)</f>
        <v>0</v>
      </c>
      <c r="V248" s="83">
        <f>SUM(V243)</f>
        <v>0</v>
      </c>
      <c r="W248" s="84">
        <f>SUM(W243)</f>
        <v>0</v>
      </c>
      <c r="X248" s="82"/>
      <c r="Y248" s="83"/>
      <c r="Z248" s="1"/>
    </row>
    <row r="249" spans="1:26" ht="23.25">
      <c r="A249" s="1"/>
      <c r="B249" s="41"/>
      <c r="C249" s="41"/>
      <c r="D249" s="41"/>
      <c r="E249" s="41"/>
      <c r="F249" s="51"/>
      <c r="G249" s="90"/>
      <c r="H249" s="41"/>
      <c r="I249" s="45"/>
      <c r="J249" s="49"/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/>
      <c r="V249" s="83"/>
      <c r="W249" s="84"/>
      <c r="X249" s="82"/>
      <c r="Y249" s="83"/>
      <c r="Z249" s="1"/>
    </row>
    <row r="250" spans="1:26" ht="23.25">
      <c r="A250" s="1"/>
      <c r="B250" s="41"/>
      <c r="C250" s="41"/>
      <c r="D250" s="41"/>
      <c r="E250" s="41"/>
      <c r="F250" s="51"/>
      <c r="G250" s="90"/>
      <c r="H250" s="41"/>
      <c r="I250" s="45"/>
      <c r="J250" s="49" t="s">
        <v>137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1"/>
      <c r="C251" s="41"/>
      <c r="D251" s="41"/>
      <c r="E251" s="41"/>
      <c r="F251" s="51"/>
      <c r="G251" s="90"/>
      <c r="H251" s="41"/>
      <c r="I251" s="45"/>
      <c r="J251" s="49" t="s">
        <v>138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/>
      <c r="V251" s="83"/>
      <c r="W251" s="84"/>
      <c r="X251" s="82"/>
      <c r="Y251" s="83"/>
      <c r="Z251" s="1"/>
    </row>
    <row r="252" spans="1:26" ht="23.25">
      <c r="A252" s="1"/>
      <c r="B252" s="41"/>
      <c r="C252" s="41"/>
      <c r="D252" s="41"/>
      <c r="E252" s="41"/>
      <c r="F252" s="51"/>
      <c r="G252" s="90"/>
      <c r="H252" s="41"/>
      <c r="I252" s="45"/>
      <c r="J252" s="49" t="s">
        <v>139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/>
      <c r="V252" s="83"/>
      <c r="W252" s="84"/>
      <c r="X252" s="82"/>
      <c r="Y252" s="83"/>
      <c r="Z252" s="1"/>
    </row>
    <row r="253" spans="1:26" ht="23.25">
      <c r="A253" s="1"/>
      <c r="B253" s="41"/>
      <c r="C253" s="41"/>
      <c r="D253" s="41"/>
      <c r="E253" s="41"/>
      <c r="F253" s="51"/>
      <c r="G253" s="90"/>
      <c r="H253" s="41"/>
      <c r="I253" s="45"/>
      <c r="J253" s="49" t="s">
        <v>140</v>
      </c>
      <c r="K253" s="50"/>
      <c r="L253" s="43" t="s">
        <v>141</v>
      </c>
      <c r="M253" s="71">
        <v>96</v>
      </c>
      <c r="N253" s="72">
        <v>24</v>
      </c>
      <c r="O253" s="73">
        <v>24</v>
      </c>
      <c r="P253" s="71">
        <v>22</v>
      </c>
      <c r="Q253" s="79">
        <f>+P253/N253*100</f>
        <v>91.66666666666666</v>
      </c>
      <c r="R253" s="80">
        <f>+P253/O253*100</f>
        <v>91.66666666666666</v>
      </c>
      <c r="S253" s="79">
        <f>+N253/M253*100</f>
        <v>25</v>
      </c>
      <c r="T253" s="81">
        <f>+P253/M253*100</f>
        <v>22.916666666666664</v>
      </c>
      <c r="U253" s="82">
        <f>SUM(U254:U255)</f>
        <v>8795.6</v>
      </c>
      <c r="V253" s="83">
        <f>SUM(V254:V255)</f>
        <v>10442</v>
      </c>
      <c r="W253" s="84">
        <f>SUM(W254:W255)</f>
        <v>9495.5</v>
      </c>
      <c r="X253" s="82">
        <f>+W253/U253*100</f>
        <v>107.95738778480148</v>
      </c>
      <c r="Y253" s="83">
        <f>+W253/V253*100</f>
        <v>90.9356445125455</v>
      </c>
      <c r="Z253" s="1"/>
    </row>
    <row r="254" spans="1:26" ht="23.25">
      <c r="A254" s="1"/>
      <c r="B254" s="41"/>
      <c r="C254" s="41"/>
      <c r="D254" s="41"/>
      <c r="E254" s="41"/>
      <c r="F254" s="51"/>
      <c r="G254" s="90"/>
      <c r="H254" s="41"/>
      <c r="I254" s="45"/>
      <c r="J254" s="49" t="s">
        <v>44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>
        <v>8795.6</v>
      </c>
      <c r="V254" s="83">
        <v>10442</v>
      </c>
      <c r="W254" s="84">
        <v>9495.5</v>
      </c>
      <c r="X254" s="82">
        <f>+W254/U254*100</f>
        <v>107.95738778480148</v>
      </c>
      <c r="Y254" s="83">
        <f>+W254/V254*100</f>
        <v>90.9356445125455</v>
      </c>
      <c r="Z254" s="1"/>
    </row>
    <row r="255" spans="1:26" ht="23.25">
      <c r="A255" s="1"/>
      <c r="B255" s="41"/>
      <c r="C255" s="41"/>
      <c r="D255" s="41"/>
      <c r="E255" s="41"/>
      <c r="F255" s="51"/>
      <c r="G255" s="90"/>
      <c r="H255" s="41"/>
      <c r="I255" s="45"/>
      <c r="J255" s="49" t="s">
        <v>45</v>
      </c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/>
      <c r="V255" s="83"/>
      <c r="W255" s="84"/>
      <c r="X255" s="82"/>
      <c r="Y255" s="83"/>
      <c r="Z255" s="1"/>
    </row>
    <row r="256" spans="1:26" ht="23.25">
      <c r="A256" s="1"/>
      <c r="B256" s="41"/>
      <c r="C256" s="41"/>
      <c r="D256" s="41"/>
      <c r="E256" s="41"/>
      <c r="F256" s="51"/>
      <c r="G256" s="90"/>
      <c r="H256" s="41"/>
      <c r="I256" s="45"/>
      <c r="J256" s="49"/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/>
      <c r="V256" s="83"/>
      <c r="W256" s="84"/>
      <c r="X256" s="82"/>
      <c r="Y256" s="83"/>
      <c r="Z256" s="1"/>
    </row>
    <row r="257" spans="1:26" ht="23.25">
      <c r="A257" s="1"/>
      <c r="B257" s="41"/>
      <c r="C257" s="41"/>
      <c r="D257" s="41"/>
      <c r="E257" s="41"/>
      <c r="F257" s="51"/>
      <c r="G257" s="90"/>
      <c r="H257" s="41" t="s">
        <v>118</v>
      </c>
      <c r="I257" s="45"/>
      <c r="J257" s="49" t="s">
        <v>119</v>
      </c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>
        <f>SUM(U258:U259)</f>
        <v>8795.6</v>
      </c>
      <c r="V257" s="83">
        <f>SUM(V258:V259)</f>
        <v>10442</v>
      </c>
      <c r="W257" s="84">
        <f>SUM(W258:W259)</f>
        <v>9495.5</v>
      </c>
      <c r="X257" s="82">
        <f>+W257/U257*100</f>
        <v>107.95738778480148</v>
      </c>
      <c r="Y257" s="83">
        <f>+W257/V257*100</f>
        <v>90.9356445125455</v>
      </c>
      <c r="Z257" s="1"/>
    </row>
    <row r="258" spans="1:26" ht="23.25">
      <c r="A258" s="1"/>
      <c r="B258" s="41"/>
      <c r="C258" s="41"/>
      <c r="D258" s="41"/>
      <c r="E258" s="41"/>
      <c r="F258" s="51"/>
      <c r="G258" s="90"/>
      <c r="H258" s="41"/>
      <c r="I258" s="45"/>
      <c r="J258" s="49" t="s">
        <v>44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f aca="true" t="shared" si="9" ref="U258:W259">SUM(U254)</f>
        <v>8795.6</v>
      </c>
      <c r="V258" s="83">
        <f>+V254</f>
        <v>10442</v>
      </c>
      <c r="W258" s="84">
        <f>+W254</f>
        <v>9495.5</v>
      </c>
      <c r="X258" s="82">
        <f>+W258/U258*100</f>
        <v>107.95738778480148</v>
      </c>
      <c r="Y258" s="83">
        <f>+W258/V258*100</f>
        <v>90.9356445125455</v>
      </c>
      <c r="Z258" s="1"/>
    </row>
    <row r="259" spans="1:26" ht="23.25">
      <c r="A259" s="1"/>
      <c r="B259" s="41"/>
      <c r="C259" s="41"/>
      <c r="D259" s="41"/>
      <c r="E259" s="41"/>
      <c r="F259" s="51"/>
      <c r="G259" s="90"/>
      <c r="H259" s="41"/>
      <c r="I259" s="45"/>
      <c r="J259" s="49" t="s">
        <v>45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 t="shared" si="9"/>
        <v>0</v>
      </c>
      <c r="V259" s="83">
        <f t="shared" si="9"/>
        <v>0</v>
      </c>
      <c r="W259" s="84">
        <f t="shared" si="9"/>
        <v>0</v>
      </c>
      <c r="X259" s="82"/>
      <c r="Y259" s="83"/>
      <c r="Z259" s="1"/>
    </row>
    <row r="260" spans="1:26" ht="23.25">
      <c r="A260" s="1"/>
      <c r="B260" s="41"/>
      <c r="C260" s="41"/>
      <c r="D260" s="41"/>
      <c r="E260" s="41"/>
      <c r="F260" s="51"/>
      <c r="G260" s="90"/>
      <c r="H260" s="41"/>
      <c r="I260" s="45"/>
      <c r="J260" s="49"/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/>
      <c r="V260" s="83"/>
      <c r="W260" s="84"/>
      <c r="X260" s="82"/>
      <c r="Y260" s="83"/>
      <c r="Z260" s="1"/>
    </row>
    <row r="261" spans="1:26" ht="23.25">
      <c r="A261" s="1"/>
      <c r="B261" s="41"/>
      <c r="C261" s="41"/>
      <c r="D261" s="41"/>
      <c r="E261" s="41"/>
      <c r="F261" s="51" t="s">
        <v>142</v>
      </c>
      <c r="G261" s="90"/>
      <c r="H261" s="41"/>
      <c r="I261" s="45"/>
      <c r="J261" s="49" t="s">
        <v>143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/>
      <c r="V261" s="83"/>
      <c r="W261" s="84"/>
      <c r="X261" s="82"/>
      <c r="Y261" s="83"/>
      <c r="Z261" s="1"/>
    </row>
    <row r="262" spans="1:26" ht="23.25">
      <c r="A262" s="1"/>
      <c r="B262" s="41"/>
      <c r="C262" s="41"/>
      <c r="D262" s="41"/>
      <c r="E262" s="41"/>
      <c r="F262" s="51"/>
      <c r="G262" s="90"/>
      <c r="H262" s="41"/>
      <c r="I262" s="45"/>
      <c r="J262" s="49" t="s">
        <v>144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>
        <f>SUM(U263:U264)</f>
        <v>4303.1</v>
      </c>
      <c r="V262" s="83">
        <f>SUM(V263:V264)</f>
        <v>6249.3</v>
      </c>
      <c r="W262" s="84">
        <f>SUM(W263:W264)</f>
        <v>6086.200000000001</v>
      </c>
      <c r="X262" s="82">
        <f>+W262/U262*100</f>
        <v>141.43756826473938</v>
      </c>
      <c r="Y262" s="83">
        <f>+W262/V262*100</f>
        <v>97.39010769206152</v>
      </c>
      <c r="Z262" s="1"/>
    </row>
    <row r="263" spans="1:26" ht="23.25">
      <c r="A263" s="1"/>
      <c r="B263" s="41"/>
      <c r="C263" s="41"/>
      <c r="D263" s="41"/>
      <c r="E263" s="41"/>
      <c r="F263" s="51"/>
      <c r="G263" s="90"/>
      <c r="H263" s="41"/>
      <c r="I263" s="45"/>
      <c r="J263" s="49" t="s">
        <v>44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>
        <f aca="true" t="shared" si="10" ref="U263:W264">+U267</f>
        <v>4303.1</v>
      </c>
      <c r="V263" s="83">
        <f t="shared" si="10"/>
        <v>6249.3</v>
      </c>
      <c r="W263" s="84">
        <f t="shared" si="10"/>
        <v>6086.200000000001</v>
      </c>
      <c r="X263" s="82">
        <f>+W263/U263*100</f>
        <v>141.43756826473938</v>
      </c>
      <c r="Y263" s="83">
        <f>+W263/V263*100</f>
        <v>97.39010769206152</v>
      </c>
      <c r="Z263" s="1"/>
    </row>
    <row r="264" spans="1:26" ht="23.25">
      <c r="A264" s="1"/>
      <c r="B264" s="41"/>
      <c r="C264" s="41"/>
      <c r="D264" s="41"/>
      <c r="E264" s="41"/>
      <c r="F264" s="51"/>
      <c r="G264" s="90"/>
      <c r="H264" s="41"/>
      <c r="I264" s="45"/>
      <c r="J264" s="49" t="s">
        <v>45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>
        <f t="shared" si="10"/>
        <v>0</v>
      </c>
      <c r="V264" s="83">
        <f t="shared" si="10"/>
        <v>0</v>
      </c>
      <c r="W264" s="84">
        <f t="shared" si="10"/>
        <v>0</v>
      </c>
      <c r="X264" s="82"/>
      <c r="Y264" s="83"/>
      <c r="Z264" s="1"/>
    </row>
    <row r="265" spans="1:26" ht="23.25">
      <c r="A265" s="1"/>
      <c r="B265" s="41"/>
      <c r="C265" s="41"/>
      <c r="D265" s="41"/>
      <c r="E265" s="41"/>
      <c r="F265" s="51"/>
      <c r="G265" s="90"/>
      <c r="H265" s="41"/>
      <c r="I265" s="45"/>
      <c r="J265" s="49"/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/>
      <c r="V265" s="83"/>
      <c r="W265" s="84"/>
      <c r="X265" s="82"/>
      <c r="Y265" s="83"/>
      <c r="Z265" s="1"/>
    </row>
    <row r="266" spans="1:26" ht="23.25">
      <c r="A266" s="1"/>
      <c r="B266" s="41"/>
      <c r="C266" s="41"/>
      <c r="D266" s="41"/>
      <c r="E266" s="41"/>
      <c r="F266" s="51"/>
      <c r="G266" s="90" t="s">
        <v>54</v>
      </c>
      <c r="H266" s="41"/>
      <c r="I266" s="45"/>
      <c r="J266" s="49" t="s">
        <v>55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f>+U267</f>
        <v>4303.1</v>
      </c>
      <c r="V266" s="83">
        <f>+V267</f>
        <v>6249.3</v>
      </c>
      <c r="W266" s="84">
        <f>+W267</f>
        <v>6086.200000000001</v>
      </c>
      <c r="X266" s="82">
        <f>+W266/U266*100</f>
        <v>141.43756826473938</v>
      </c>
      <c r="Y266" s="83">
        <f>+W266/V266*100</f>
        <v>97.39010769206152</v>
      </c>
      <c r="Z266" s="1"/>
    </row>
    <row r="267" spans="1:26" ht="23.25">
      <c r="A267" s="1"/>
      <c r="B267" s="41"/>
      <c r="C267" s="41"/>
      <c r="D267" s="41"/>
      <c r="E267" s="41"/>
      <c r="F267" s="51"/>
      <c r="G267" s="90"/>
      <c r="H267" s="41"/>
      <c r="I267" s="45"/>
      <c r="J267" s="49" t="s">
        <v>44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>
        <f aca="true" t="shared" si="11" ref="U267:W268">+U281+U285</f>
        <v>4303.1</v>
      </c>
      <c r="V267" s="83">
        <f t="shared" si="11"/>
        <v>6249.3</v>
      </c>
      <c r="W267" s="84">
        <f t="shared" si="11"/>
        <v>6086.200000000001</v>
      </c>
      <c r="X267" s="82">
        <f>+W267/U267*100</f>
        <v>141.43756826473938</v>
      </c>
      <c r="Y267" s="83">
        <f>+W267/V267*100</f>
        <v>97.39010769206152</v>
      </c>
      <c r="Z267" s="1"/>
    </row>
    <row r="268" spans="1:26" ht="23.25">
      <c r="A268" s="1"/>
      <c r="B268" s="41"/>
      <c r="C268" s="41"/>
      <c r="D268" s="41"/>
      <c r="E268" s="41"/>
      <c r="F268" s="51"/>
      <c r="G268" s="90"/>
      <c r="H268" s="41"/>
      <c r="I268" s="45"/>
      <c r="J268" s="49" t="s">
        <v>45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>
        <f t="shared" si="11"/>
        <v>0</v>
      </c>
      <c r="V268" s="83">
        <f t="shared" si="11"/>
        <v>0</v>
      </c>
      <c r="W268" s="84">
        <f t="shared" si="11"/>
        <v>0</v>
      </c>
      <c r="X268" s="82"/>
      <c r="Y268" s="83"/>
      <c r="Z268" s="1"/>
    </row>
    <row r="269" spans="1:26" ht="23.25">
      <c r="A269" s="1"/>
      <c r="B269" s="41"/>
      <c r="C269" s="41"/>
      <c r="D269" s="41"/>
      <c r="E269" s="41"/>
      <c r="F269" s="51"/>
      <c r="G269" s="90"/>
      <c r="H269" s="41"/>
      <c r="I269" s="45"/>
      <c r="J269" s="49"/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/>
      <c r="V269" s="83"/>
      <c r="W269" s="84"/>
      <c r="X269" s="82"/>
      <c r="Y269" s="83"/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241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30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28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33</v>
      </c>
      <c r="O274" s="63"/>
      <c r="P274" s="63"/>
      <c r="Q274" s="63"/>
      <c r="R274" s="64"/>
      <c r="S274" s="8" t="s">
        <v>21</v>
      </c>
      <c r="T274" s="8"/>
      <c r="U274" s="14" t="s">
        <v>2</v>
      </c>
      <c r="V274" s="15"/>
      <c r="W274" s="15"/>
      <c r="X274" s="15"/>
      <c r="Y274" s="16"/>
      <c r="Z274" s="1"/>
    </row>
    <row r="275" spans="1:26" ht="23.25">
      <c r="A275" s="1"/>
      <c r="B275" s="20" t="s">
        <v>29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22</v>
      </c>
      <c r="M275" s="23" t="s">
        <v>31</v>
      </c>
      <c r="N275" s="65"/>
      <c r="O275" s="17"/>
      <c r="P275" s="66"/>
      <c r="Q275" s="23" t="s">
        <v>3</v>
      </c>
      <c r="R275" s="16"/>
      <c r="S275" s="15" t="s">
        <v>23</v>
      </c>
      <c r="T275" s="15"/>
      <c r="U275" s="20" t="s">
        <v>20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24</v>
      </c>
      <c r="M276" s="31" t="s">
        <v>24</v>
      </c>
      <c r="N276" s="29" t="s">
        <v>6</v>
      </c>
      <c r="O276" s="68" t="s">
        <v>7</v>
      </c>
      <c r="P276" s="29" t="s">
        <v>8</v>
      </c>
      <c r="Q276" s="20" t="s">
        <v>41</v>
      </c>
      <c r="R276" s="22"/>
      <c r="S276" s="27" t="s">
        <v>25</v>
      </c>
      <c r="T276" s="15"/>
      <c r="U276" s="24"/>
      <c r="V276" s="25"/>
      <c r="W276" s="1"/>
      <c r="X276" s="14" t="s">
        <v>3</v>
      </c>
      <c r="Y276" s="16"/>
      <c r="Z276" s="1"/>
    </row>
    <row r="277" spans="1:26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8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26</v>
      </c>
      <c r="M277" s="29" t="s">
        <v>32</v>
      </c>
      <c r="N277" s="29"/>
      <c r="O277" s="29"/>
      <c r="P277" s="29"/>
      <c r="Q277" s="26" t="s">
        <v>34</v>
      </c>
      <c r="R277" s="30" t="s">
        <v>34</v>
      </c>
      <c r="S277" s="96" t="s">
        <v>37</v>
      </c>
      <c r="T277" s="98" t="s">
        <v>38</v>
      </c>
      <c r="U277" s="31" t="s">
        <v>6</v>
      </c>
      <c r="V277" s="29" t="s">
        <v>9</v>
      </c>
      <c r="W277" s="26" t="s">
        <v>10</v>
      </c>
      <c r="X277" s="14" t="s">
        <v>11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35</v>
      </c>
      <c r="R278" s="38" t="s">
        <v>36</v>
      </c>
      <c r="S278" s="97"/>
      <c r="T278" s="99"/>
      <c r="U278" s="32"/>
      <c r="V278" s="33"/>
      <c r="W278" s="34"/>
      <c r="X278" s="39" t="s">
        <v>39</v>
      </c>
      <c r="Y278" s="40" t="s">
        <v>40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122</v>
      </c>
      <c r="C280" s="41" t="s">
        <v>123</v>
      </c>
      <c r="D280" s="41" t="s">
        <v>48</v>
      </c>
      <c r="E280" s="41" t="s">
        <v>50</v>
      </c>
      <c r="F280" s="51" t="s">
        <v>142</v>
      </c>
      <c r="G280" s="90" t="s">
        <v>54</v>
      </c>
      <c r="H280" s="41" t="s">
        <v>116</v>
      </c>
      <c r="I280" s="45"/>
      <c r="J280" s="49" t="s">
        <v>117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>
        <f>SUM(U281:U282)</f>
        <v>4303.1</v>
      </c>
      <c r="V280" s="83">
        <f>SUM(V281:V282)</f>
        <v>3868.5</v>
      </c>
      <c r="W280" s="84">
        <f>SUM(W281:W282)</f>
        <v>3855.3</v>
      </c>
      <c r="X280" s="82">
        <f>+W280/U280*100</f>
        <v>89.59354883688503</v>
      </c>
      <c r="Y280" s="83">
        <f>+W280/V280*100</f>
        <v>99.65878247382707</v>
      </c>
      <c r="Z280" s="1"/>
    </row>
    <row r="281" spans="1:26" ht="23.25">
      <c r="A281" s="1"/>
      <c r="B281" s="41"/>
      <c r="C281" s="41"/>
      <c r="D281" s="41"/>
      <c r="E281" s="41"/>
      <c r="F281" s="51"/>
      <c r="G281" s="90"/>
      <c r="H281" s="41"/>
      <c r="I281" s="45"/>
      <c r="J281" s="49" t="s">
        <v>44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>
        <v>4303.1</v>
      </c>
      <c r="V281" s="83">
        <v>3868.5</v>
      </c>
      <c r="W281" s="84">
        <v>3855.3</v>
      </c>
      <c r="X281" s="82">
        <f>+W281/U281*100</f>
        <v>89.59354883688503</v>
      </c>
      <c r="Y281" s="83">
        <f>+W281/V281*100</f>
        <v>99.65878247382707</v>
      </c>
      <c r="Z281" s="1"/>
    </row>
    <row r="282" spans="1:26" ht="23.25">
      <c r="A282" s="1"/>
      <c r="B282" s="41"/>
      <c r="C282" s="41"/>
      <c r="D282" s="41"/>
      <c r="E282" s="41"/>
      <c r="F282" s="51"/>
      <c r="G282" s="90"/>
      <c r="H282" s="41"/>
      <c r="I282" s="45"/>
      <c r="J282" s="49" t="s">
        <v>45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/>
      <c r="V282" s="83"/>
      <c r="W282" s="84"/>
      <c r="X282" s="82"/>
      <c r="Y282" s="83"/>
      <c r="Z282" s="1"/>
    </row>
    <row r="283" spans="1:26" ht="23.25">
      <c r="A283" s="1"/>
      <c r="B283" s="41"/>
      <c r="C283" s="41"/>
      <c r="D283" s="41"/>
      <c r="E283" s="41"/>
      <c r="F283" s="51"/>
      <c r="G283" s="90"/>
      <c r="H283" s="41"/>
      <c r="I283" s="45"/>
      <c r="J283" s="49"/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/>
      <c r="V283" s="83"/>
      <c r="W283" s="84"/>
      <c r="X283" s="82"/>
      <c r="Y283" s="83"/>
      <c r="Z283" s="1"/>
    </row>
    <row r="284" spans="1:26" ht="23.25">
      <c r="A284" s="1"/>
      <c r="B284" s="41"/>
      <c r="C284" s="41"/>
      <c r="D284" s="41"/>
      <c r="E284" s="41"/>
      <c r="F284" s="51"/>
      <c r="G284" s="90"/>
      <c r="H284" s="41" t="s">
        <v>120</v>
      </c>
      <c r="I284" s="45"/>
      <c r="J284" s="49" t="s">
        <v>121</v>
      </c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>
        <f>SUM(V285:V286)</f>
        <v>2380.8</v>
      </c>
      <c r="W284" s="84">
        <f>SUM(W285:W286)</f>
        <v>2230.9</v>
      </c>
      <c r="X284" s="82"/>
      <c r="Y284" s="83">
        <f>+W284/V284*100</f>
        <v>93.70379704301075</v>
      </c>
      <c r="Z284" s="1"/>
    </row>
    <row r="285" spans="1:26" ht="23.25">
      <c r="A285" s="1"/>
      <c r="B285" s="41"/>
      <c r="C285" s="41"/>
      <c r="D285" s="41"/>
      <c r="E285" s="41"/>
      <c r="F285" s="51"/>
      <c r="G285" s="90"/>
      <c r="H285" s="41"/>
      <c r="I285" s="45"/>
      <c r="J285" s="49" t="s">
        <v>44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/>
      <c r="V285" s="83">
        <v>2380.8</v>
      </c>
      <c r="W285" s="84">
        <v>2230.9</v>
      </c>
      <c r="X285" s="82"/>
      <c r="Y285" s="83">
        <f>+W285/V285*100</f>
        <v>93.70379704301075</v>
      </c>
      <c r="Z285" s="1"/>
    </row>
    <row r="286" spans="1:26" ht="23.25">
      <c r="A286" s="1"/>
      <c r="B286" s="41"/>
      <c r="C286" s="41"/>
      <c r="D286" s="41"/>
      <c r="E286" s="41"/>
      <c r="F286" s="51"/>
      <c r="G286" s="90"/>
      <c r="H286" s="41"/>
      <c r="I286" s="45"/>
      <c r="J286" s="49" t="s">
        <v>45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/>
      <c r="V286" s="83"/>
      <c r="W286" s="84"/>
      <c r="X286" s="82"/>
      <c r="Y286" s="83"/>
      <c r="Z286" s="1"/>
    </row>
    <row r="287" spans="1:26" ht="23.25">
      <c r="A287" s="1"/>
      <c r="B287" s="41"/>
      <c r="C287" s="41"/>
      <c r="D287" s="41"/>
      <c r="E287" s="41"/>
      <c r="F287" s="51"/>
      <c r="G287" s="90"/>
      <c r="H287" s="41"/>
      <c r="I287" s="45"/>
      <c r="J287" s="49"/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/>
      <c r="V287" s="83"/>
      <c r="W287" s="84"/>
      <c r="X287" s="82"/>
      <c r="Y287" s="83"/>
      <c r="Z287" s="1"/>
    </row>
    <row r="288" spans="1:26" ht="23.25">
      <c r="A288" s="1"/>
      <c r="B288" s="41"/>
      <c r="C288" s="41"/>
      <c r="D288" s="41"/>
      <c r="E288" s="41"/>
      <c r="F288" s="51" t="s">
        <v>145</v>
      </c>
      <c r="G288" s="90"/>
      <c r="H288" s="41"/>
      <c r="I288" s="45"/>
      <c r="J288" s="49" t="s">
        <v>146</v>
      </c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/>
      <c r="V288" s="83"/>
      <c r="W288" s="84"/>
      <c r="X288" s="82"/>
      <c r="Y288" s="83"/>
      <c r="Z288" s="1"/>
    </row>
    <row r="289" spans="1:26" ht="23.25">
      <c r="A289" s="1"/>
      <c r="B289" s="41"/>
      <c r="C289" s="41"/>
      <c r="D289" s="41"/>
      <c r="E289" s="41"/>
      <c r="F289" s="51"/>
      <c r="G289" s="90"/>
      <c r="H289" s="41"/>
      <c r="I289" s="45"/>
      <c r="J289" s="49" t="s">
        <v>147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>
        <f>SUM(U290:U291)</f>
        <v>43625.8</v>
      </c>
      <c r="V289" s="83">
        <f>SUM(V290:V291)</f>
        <v>45871.1</v>
      </c>
      <c r="W289" s="84">
        <f>SUM(W290:W291)</f>
        <v>42842.9</v>
      </c>
      <c r="X289" s="82">
        <f>+W289/U289*100</f>
        <v>98.20541972869266</v>
      </c>
      <c r="Y289" s="83">
        <f>+W289/V289*100</f>
        <v>93.3984578525477</v>
      </c>
      <c r="Z289" s="1"/>
    </row>
    <row r="290" spans="1:26" ht="23.25">
      <c r="A290" s="1"/>
      <c r="B290" s="41"/>
      <c r="C290" s="41"/>
      <c r="D290" s="41"/>
      <c r="E290" s="41"/>
      <c r="F290" s="51"/>
      <c r="G290" s="90"/>
      <c r="H290" s="41"/>
      <c r="I290" s="45"/>
      <c r="J290" s="49" t="s">
        <v>44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>
        <f aca="true" t="shared" si="12" ref="U290:W291">+U294</f>
        <v>27993.9</v>
      </c>
      <c r="V290" s="83">
        <f t="shared" si="12"/>
        <v>30799.2</v>
      </c>
      <c r="W290" s="84">
        <f t="shared" si="12"/>
        <v>27771</v>
      </c>
      <c r="X290" s="82">
        <f>+W290/U290*100</f>
        <v>99.20375510379046</v>
      </c>
      <c r="Y290" s="83">
        <f>+W290/V290*100</f>
        <v>90.16792643964779</v>
      </c>
      <c r="Z290" s="1"/>
    </row>
    <row r="291" spans="1:26" ht="23.25">
      <c r="A291" s="1"/>
      <c r="B291" s="41"/>
      <c r="C291" s="41"/>
      <c r="D291" s="41"/>
      <c r="E291" s="41"/>
      <c r="F291" s="51"/>
      <c r="G291" s="90"/>
      <c r="H291" s="41"/>
      <c r="I291" s="45"/>
      <c r="J291" s="49" t="s">
        <v>45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>
        <f t="shared" si="12"/>
        <v>15631.9</v>
      </c>
      <c r="V291" s="83">
        <f t="shared" si="12"/>
        <v>15071.9</v>
      </c>
      <c r="W291" s="84">
        <f t="shared" si="12"/>
        <v>15071.9</v>
      </c>
      <c r="X291" s="82">
        <f>+W291/U291*100</f>
        <v>96.41758199579066</v>
      </c>
      <c r="Y291" s="83">
        <f>+W291/V291*100</f>
        <v>100</v>
      </c>
      <c r="Z291" s="1"/>
    </row>
    <row r="292" spans="1:26" ht="23.25">
      <c r="A292" s="1"/>
      <c r="B292" s="41"/>
      <c r="C292" s="41"/>
      <c r="D292" s="41"/>
      <c r="E292" s="41"/>
      <c r="F292" s="51"/>
      <c r="G292" s="90"/>
      <c r="H292" s="41"/>
      <c r="I292" s="45"/>
      <c r="J292" s="49"/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/>
      <c r="V292" s="83"/>
      <c r="W292" s="84"/>
      <c r="X292" s="82"/>
      <c r="Y292" s="83"/>
      <c r="Z292" s="1"/>
    </row>
    <row r="293" spans="1:26" ht="23.25">
      <c r="A293" s="1"/>
      <c r="B293" s="41"/>
      <c r="C293" s="41"/>
      <c r="D293" s="41"/>
      <c r="E293" s="41"/>
      <c r="F293" s="51"/>
      <c r="G293" s="90" t="s">
        <v>54</v>
      </c>
      <c r="H293" s="41"/>
      <c r="I293" s="45"/>
      <c r="J293" s="49" t="s">
        <v>55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>
        <f>SUM(U294:U295)</f>
        <v>43625.8</v>
      </c>
      <c r="V293" s="83">
        <f>SUM(V294:V295)</f>
        <v>45871.1</v>
      </c>
      <c r="W293" s="84">
        <f>SUM(W294:W295)</f>
        <v>42842.9</v>
      </c>
      <c r="X293" s="82">
        <f>+W293/U293*100</f>
        <v>98.20541972869266</v>
      </c>
      <c r="Y293" s="83">
        <f>+W293/V293*100</f>
        <v>93.3984578525477</v>
      </c>
      <c r="Z293" s="1"/>
    </row>
    <row r="294" spans="1:26" ht="23.25">
      <c r="A294" s="1"/>
      <c r="B294" s="41"/>
      <c r="C294" s="41"/>
      <c r="D294" s="41"/>
      <c r="E294" s="41"/>
      <c r="F294" s="51"/>
      <c r="G294" s="90"/>
      <c r="H294" s="41"/>
      <c r="I294" s="45"/>
      <c r="J294" s="49" t="s">
        <v>44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>
        <f aca="true" t="shared" si="13" ref="U294:W295">SUM(U351+U374+U393)</f>
        <v>27993.9</v>
      </c>
      <c r="V294" s="83">
        <f t="shared" si="13"/>
        <v>30799.2</v>
      </c>
      <c r="W294" s="84">
        <f t="shared" si="13"/>
        <v>27771</v>
      </c>
      <c r="X294" s="82">
        <f>+W294/U294*100</f>
        <v>99.20375510379046</v>
      </c>
      <c r="Y294" s="83">
        <f>+W294/V294*100</f>
        <v>90.16792643964779</v>
      </c>
      <c r="Z294" s="1"/>
    </row>
    <row r="295" spans="1:26" ht="23.25">
      <c r="A295" s="1"/>
      <c r="B295" s="41"/>
      <c r="C295" s="41"/>
      <c r="D295" s="41"/>
      <c r="E295" s="41"/>
      <c r="F295" s="51"/>
      <c r="G295" s="90"/>
      <c r="H295" s="41"/>
      <c r="I295" s="45"/>
      <c r="J295" s="49" t="s">
        <v>45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 t="shared" si="13"/>
        <v>15631.9</v>
      </c>
      <c r="V295" s="83">
        <f t="shared" si="13"/>
        <v>15071.9</v>
      </c>
      <c r="W295" s="84">
        <f t="shared" si="13"/>
        <v>15071.9</v>
      </c>
      <c r="X295" s="82">
        <f>+W295/U295*100</f>
        <v>96.41758199579066</v>
      </c>
      <c r="Y295" s="83">
        <f>+W295/V295*100</f>
        <v>100</v>
      </c>
      <c r="Z295" s="1"/>
    </row>
    <row r="296" spans="1:26" ht="23.25">
      <c r="A296" s="1"/>
      <c r="B296" s="41"/>
      <c r="C296" s="41"/>
      <c r="D296" s="41"/>
      <c r="E296" s="41"/>
      <c r="F296" s="51"/>
      <c r="G296" s="90"/>
      <c r="H296" s="41"/>
      <c r="I296" s="45"/>
      <c r="J296" s="49"/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/>
      <c r="V296" s="83"/>
      <c r="W296" s="84"/>
      <c r="X296" s="82"/>
      <c r="Y296" s="83"/>
      <c r="Z296" s="1"/>
    </row>
    <row r="297" spans="1:26" ht="23.25">
      <c r="A297" s="1"/>
      <c r="B297" s="41"/>
      <c r="C297" s="41"/>
      <c r="D297" s="41"/>
      <c r="E297" s="41"/>
      <c r="F297" s="51"/>
      <c r="G297" s="90"/>
      <c r="H297" s="41"/>
      <c r="I297" s="45"/>
      <c r="J297" s="49" t="s">
        <v>148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/>
      <c r="V297" s="83"/>
      <c r="W297" s="84"/>
      <c r="X297" s="82"/>
      <c r="Y297" s="83"/>
      <c r="Z297" s="1"/>
    </row>
    <row r="298" spans="1:26" ht="23.25">
      <c r="A298" s="1"/>
      <c r="B298" s="41"/>
      <c r="C298" s="41"/>
      <c r="D298" s="41"/>
      <c r="E298" s="41"/>
      <c r="F298" s="51"/>
      <c r="G298" s="90"/>
      <c r="H298" s="41"/>
      <c r="I298" s="45"/>
      <c r="J298" s="49" t="s">
        <v>149</v>
      </c>
      <c r="K298" s="50"/>
      <c r="L298" s="43" t="s">
        <v>134</v>
      </c>
      <c r="M298" s="71">
        <v>1</v>
      </c>
      <c r="N298" s="72">
        <v>1</v>
      </c>
      <c r="O298" s="73">
        <v>1</v>
      </c>
      <c r="P298" s="95">
        <v>0.98</v>
      </c>
      <c r="Q298" s="79">
        <f>+P298/N298*100</f>
        <v>98</v>
      </c>
      <c r="R298" s="80">
        <f>+P298/O298*100</f>
        <v>98</v>
      </c>
      <c r="S298" s="79">
        <f>+N298/M298*100</f>
        <v>100</v>
      </c>
      <c r="T298" s="81">
        <f>+P298/M298*100</f>
        <v>98</v>
      </c>
      <c r="U298" s="82">
        <f>SUM(U299:U300)</f>
        <v>3549.4</v>
      </c>
      <c r="V298" s="83">
        <f>SUM(V299:V300)</f>
        <v>6551</v>
      </c>
      <c r="W298" s="84">
        <f>SUM(W299:W300)</f>
        <v>6042.4</v>
      </c>
      <c r="X298" s="82">
        <f>+W298/U298*100</f>
        <v>170.23722319265227</v>
      </c>
      <c r="Y298" s="83">
        <f>+W298/V298*100</f>
        <v>92.23629980155701</v>
      </c>
      <c r="Z298" s="1"/>
    </row>
    <row r="299" spans="1:26" ht="23.25">
      <c r="A299" s="1"/>
      <c r="B299" s="41"/>
      <c r="C299" s="41"/>
      <c r="D299" s="41"/>
      <c r="E299" s="41"/>
      <c r="F299" s="51"/>
      <c r="G299" s="90"/>
      <c r="H299" s="41"/>
      <c r="I299" s="45"/>
      <c r="J299" s="49" t="s">
        <v>44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f>754.7+111.9+620.2</f>
        <v>1486.8000000000002</v>
      </c>
      <c r="V299" s="83">
        <f>6251-3990</f>
        <v>2261</v>
      </c>
      <c r="W299" s="84">
        <f>5742.4-3990</f>
        <v>1752.3999999999996</v>
      </c>
      <c r="X299" s="82">
        <f>+W299/U299*100</f>
        <v>117.8638687113263</v>
      </c>
      <c r="Y299" s="83">
        <f>+W299/V299*100</f>
        <v>77.50552852720034</v>
      </c>
      <c r="Z299" s="1"/>
    </row>
    <row r="300" spans="1:26" ht="23.25">
      <c r="A300" s="1"/>
      <c r="B300" s="41"/>
      <c r="C300" s="41"/>
      <c r="D300" s="41"/>
      <c r="E300" s="41"/>
      <c r="F300" s="51"/>
      <c r="G300" s="90"/>
      <c r="H300" s="41"/>
      <c r="I300" s="45"/>
      <c r="J300" s="49" t="s">
        <v>45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>
        <v>2062.6</v>
      </c>
      <c r="V300" s="83">
        <v>4290</v>
      </c>
      <c r="W300" s="84">
        <v>4290</v>
      </c>
      <c r="X300" s="82">
        <f>+W300/U300*100</f>
        <v>207.9899156404538</v>
      </c>
      <c r="Y300" s="83">
        <f>+W300/V300*100</f>
        <v>100</v>
      </c>
      <c r="Z300" s="1"/>
    </row>
    <row r="301" spans="1:26" ht="23.25">
      <c r="A301" s="1"/>
      <c r="B301" s="41"/>
      <c r="C301" s="41"/>
      <c r="D301" s="41"/>
      <c r="E301" s="41"/>
      <c r="F301" s="51"/>
      <c r="G301" s="90"/>
      <c r="H301" s="41"/>
      <c r="I301" s="45"/>
      <c r="J301" s="49" t="s">
        <v>150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/>
      <c r="V301" s="83"/>
      <c r="W301" s="84"/>
      <c r="X301" s="82"/>
      <c r="Y301" s="83"/>
      <c r="Z301" s="1"/>
    </row>
    <row r="302" spans="1:26" ht="23.25">
      <c r="A302" s="1"/>
      <c r="B302" s="41"/>
      <c r="C302" s="41"/>
      <c r="D302" s="41"/>
      <c r="E302" s="41"/>
      <c r="F302" s="51"/>
      <c r="G302" s="90"/>
      <c r="H302" s="41"/>
      <c r="I302" s="45"/>
      <c r="J302" s="49" t="s">
        <v>151</v>
      </c>
      <c r="K302" s="50"/>
      <c r="L302" s="43" t="s">
        <v>152</v>
      </c>
      <c r="M302" s="71">
        <v>68</v>
      </c>
      <c r="N302" s="72">
        <v>17</v>
      </c>
      <c r="O302" s="73">
        <v>17</v>
      </c>
      <c r="P302" s="71">
        <v>12</v>
      </c>
      <c r="Q302" s="79">
        <f>+P302/N302*100</f>
        <v>70.58823529411765</v>
      </c>
      <c r="R302" s="80">
        <f>+P302/O302*100</f>
        <v>70.58823529411765</v>
      </c>
      <c r="S302" s="79">
        <f>+N302/M302*100</f>
        <v>25</v>
      </c>
      <c r="T302" s="81">
        <f>+P302/M302*100</f>
        <v>17.647058823529413</v>
      </c>
      <c r="U302" s="82">
        <f>SUM(U303:U304)</f>
        <v>484.3</v>
      </c>
      <c r="V302" s="83">
        <f>SUM(V303:V304)</f>
        <v>368.4</v>
      </c>
      <c r="W302" s="84">
        <f>SUM(W303:W304)</f>
        <v>336.6</v>
      </c>
      <c r="X302" s="82">
        <f>+W302/U302*100</f>
        <v>69.5023745612224</v>
      </c>
      <c r="Y302" s="83">
        <f>+W302/V302*100</f>
        <v>91.36807817589577</v>
      </c>
      <c r="Z302" s="1"/>
    </row>
    <row r="303" spans="1:26" ht="23.25">
      <c r="A303" s="1"/>
      <c r="B303" s="41"/>
      <c r="C303" s="41"/>
      <c r="D303" s="41"/>
      <c r="E303" s="41"/>
      <c r="F303" s="51"/>
      <c r="G303" s="90"/>
      <c r="H303" s="41"/>
      <c r="I303" s="45"/>
      <c r="J303" s="49" t="s">
        <v>44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>
        <v>484.3</v>
      </c>
      <c r="V303" s="83">
        <v>368.4</v>
      </c>
      <c r="W303" s="84">
        <v>336.6</v>
      </c>
      <c r="X303" s="82">
        <f>+W303/U303*100</f>
        <v>69.5023745612224</v>
      </c>
      <c r="Y303" s="83">
        <f>+W303/V303*100</f>
        <v>91.36807817589577</v>
      </c>
      <c r="Z303" s="1"/>
    </row>
    <row r="304" spans="1:26" ht="23.25">
      <c r="A304" s="1"/>
      <c r="B304" s="41"/>
      <c r="C304" s="41"/>
      <c r="D304" s="41"/>
      <c r="E304" s="41"/>
      <c r="F304" s="51"/>
      <c r="G304" s="90"/>
      <c r="H304" s="41"/>
      <c r="I304" s="45"/>
      <c r="J304" s="49" t="s">
        <v>45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/>
      <c r="V304" s="83"/>
      <c r="W304" s="84"/>
      <c r="X304" s="82"/>
      <c r="Y304" s="83"/>
      <c r="Z304" s="1"/>
    </row>
    <row r="305" spans="1:26" ht="23.25">
      <c r="A305" s="1"/>
      <c r="B305" s="41"/>
      <c r="C305" s="41"/>
      <c r="D305" s="41"/>
      <c r="E305" s="41"/>
      <c r="F305" s="51"/>
      <c r="G305" s="90"/>
      <c r="H305" s="41"/>
      <c r="I305" s="45"/>
      <c r="J305" s="49" t="s">
        <v>153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/>
      <c r="V305" s="83"/>
      <c r="W305" s="84"/>
      <c r="X305" s="82"/>
      <c r="Y305" s="83"/>
      <c r="Z305" s="1"/>
    </row>
    <row r="306" spans="1:26" ht="23.25">
      <c r="A306" s="1"/>
      <c r="B306" s="41"/>
      <c r="C306" s="41"/>
      <c r="D306" s="41"/>
      <c r="E306" s="41"/>
      <c r="F306" s="51"/>
      <c r="G306" s="90"/>
      <c r="H306" s="41"/>
      <c r="I306" s="45"/>
      <c r="J306" s="49" t="s">
        <v>154</v>
      </c>
      <c r="K306" s="50"/>
      <c r="L306" s="43"/>
      <c r="M306" s="71"/>
      <c r="N306" s="72"/>
      <c r="O306" s="73"/>
      <c r="P306" s="71"/>
      <c r="Q306" s="79"/>
      <c r="R306" s="80"/>
      <c r="S306" s="79"/>
      <c r="T306" s="81"/>
      <c r="U306" s="82"/>
      <c r="V306" s="83"/>
      <c r="W306" s="84"/>
      <c r="X306" s="82"/>
      <c r="Y306" s="83"/>
      <c r="Z306" s="1"/>
    </row>
    <row r="307" spans="1:26" ht="23.25">
      <c r="A307" s="1"/>
      <c r="B307" s="41"/>
      <c r="C307" s="41"/>
      <c r="D307" s="41"/>
      <c r="E307" s="41"/>
      <c r="F307" s="51"/>
      <c r="G307" s="90"/>
      <c r="H307" s="41"/>
      <c r="I307" s="45"/>
      <c r="J307" s="49" t="s">
        <v>155</v>
      </c>
      <c r="K307" s="50"/>
      <c r="L307" s="43" t="s">
        <v>156</v>
      </c>
      <c r="M307" s="71">
        <v>20</v>
      </c>
      <c r="N307" s="72">
        <v>5</v>
      </c>
      <c r="O307" s="73">
        <v>5</v>
      </c>
      <c r="P307" s="71">
        <v>5</v>
      </c>
      <c r="Q307" s="79">
        <f>+P307/N307*100</f>
        <v>100</v>
      </c>
      <c r="R307" s="80">
        <f>+P307/O307*100</f>
        <v>100</v>
      </c>
      <c r="S307" s="79">
        <f>+N307/M307*100</f>
        <v>25</v>
      </c>
      <c r="T307" s="81">
        <f>+P307/M307*100</f>
        <v>25</v>
      </c>
      <c r="U307" s="82">
        <f>SUM(U308:U309)</f>
        <v>10302.900000000001</v>
      </c>
      <c r="V307" s="83">
        <f>SUM(V308:V309)</f>
        <v>7093.1</v>
      </c>
      <c r="W307" s="84">
        <f>SUM(W308:W309)</f>
        <v>6826.3</v>
      </c>
      <c r="X307" s="82">
        <f>+W307/U307*100</f>
        <v>66.25610265070999</v>
      </c>
      <c r="Y307" s="83">
        <f>+W307/V307*100</f>
        <v>96.23859807418476</v>
      </c>
      <c r="Z307" s="1"/>
    </row>
    <row r="308" spans="1:26" ht="23.25">
      <c r="A308" s="1"/>
      <c r="B308" s="41"/>
      <c r="C308" s="41"/>
      <c r="D308" s="41"/>
      <c r="E308" s="41"/>
      <c r="F308" s="51"/>
      <c r="G308" s="90"/>
      <c r="H308" s="41"/>
      <c r="I308" s="45"/>
      <c r="J308" s="49" t="s">
        <v>44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>
        <f>2190.8+199.6+887.2</f>
        <v>3277.6000000000004</v>
      </c>
      <c r="V308" s="83">
        <f>7093.1-3400</f>
        <v>3693.1000000000004</v>
      </c>
      <c r="W308" s="84">
        <f>6826.3-3400</f>
        <v>3426.3</v>
      </c>
      <c r="X308" s="82">
        <f>+W308/U308*100</f>
        <v>104.53685623627042</v>
      </c>
      <c r="Y308" s="83">
        <f>+W308/V308*100</f>
        <v>92.77571687742004</v>
      </c>
      <c r="Z308" s="1"/>
    </row>
    <row r="309" spans="1:26" ht="23.25">
      <c r="A309" s="1"/>
      <c r="B309" s="41"/>
      <c r="C309" s="41"/>
      <c r="D309" s="41"/>
      <c r="E309" s="41"/>
      <c r="F309" s="51"/>
      <c r="G309" s="90"/>
      <c r="H309" s="41"/>
      <c r="I309" s="45"/>
      <c r="J309" s="49" t="s">
        <v>45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>
        <v>7025.3</v>
      </c>
      <c r="V309" s="83">
        <v>3400</v>
      </c>
      <c r="W309" s="84">
        <v>3400</v>
      </c>
      <c r="X309" s="82">
        <f>+W309/U309*100</f>
        <v>48.39650975759042</v>
      </c>
      <c r="Y309" s="83">
        <f>+W309/V309*100</f>
        <v>100</v>
      </c>
      <c r="Z309" s="1"/>
    </row>
    <row r="310" spans="1:26" ht="23.25">
      <c r="A310" s="1"/>
      <c r="B310" s="41"/>
      <c r="C310" s="41"/>
      <c r="D310" s="41"/>
      <c r="E310" s="41"/>
      <c r="F310" s="51"/>
      <c r="G310" s="90"/>
      <c r="H310" s="41"/>
      <c r="I310" s="45"/>
      <c r="J310" s="49" t="s">
        <v>157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/>
      <c r="V310" s="83"/>
      <c r="W310" s="84"/>
      <c r="X310" s="82"/>
      <c r="Y310" s="83"/>
      <c r="Z310" s="1"/>
    </row>
    <row r="311" spans="1:26" ht="23.25">
      <c r="A311" s="1"/>
      <c r="B311" s="41"/>
      <c r="C311" s="41"/>
      <c r="D311" s="41"/>
      <c r="E311" s="41"/>
      <c r="F311" s="51"/>
      <c r="G311" s="90"/>
      <c r="H311" s="41"/>
      <c r="I311" s="45"/>
      <c r="J311" s="49" t="s">
        <v>158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/>
      <c r="Y311" s="83"/>
      <c r="Z311" s="1"/>
    </row>
    <row r="312" spans="1:26" ht="23.25">
      <c r="A312" s="1"/>
      <c r="B312" s="41"/>
      <c r="C312" s="41"/>
      <c r="D312" s="41"/>
      <c r="E312" s="41"/>
      <c r="F312" s="51"/>
      <c r="G312" s="90"/>
      <c r="H312" s="41"/>
      <c r="I312" s="45"/>
      <c r="J312" s="49" t="s">
        <v>159</v>
      </c>
      <c r="K312" s="50"/>
      <c r="L312" s="43" t="s">
        <v>152</v>
      </c>
      <c r="M312" s="71">
        <v>27</v>
      </c>
      <c r="N312" s="72">
        <v>17</v>
      </c>
      <c r="O312" s="73">
        <v>17</v>
      </c>
      <c r="P312" s="71">
        <v>46</v>
      </c>
      <c r="Q312" s="79">
        <f>+P312/N312*100</f>
        <v>270.5882352941177</v>
      </c>
      <c r="R312" s="80">
        <f>+P312/O312*100</f>
        <v>270.5882352941177</v>
      </c>
      <c r="S312" s="79">
        <f>+N312/M312*100</f>
        <v>62.96296296296296</v>
      </c>
      <c r="T312" s="81">
        <f>+P312/M312*100</f>
        <v>170.37037037037038</v>
      </c>
      <c r="U312" s="82">
        <f>SUM(U313:U325)</f>
        <v>483.6</v>
      </c>
      <c r="V312" s="83">
        <f>SUM(V313:V325)</f>
        <v>422.1</v>
      </c>
      <c r="W312" s="84">
        <f>SUM(W313:W325)</f>
        <v>272.1</v>
      </c>
      <c r="X312" s="82">
        <f>+W312/U312*100</f>
        <v>56.26550868486353</v>
      </c>
      <c r="Y312" s="83">
        <f>+W312/V312*100</f>
        <v>64.4633972992182</v>
      </c>
      <c r="Z312" s="1"/>
    </row>
    <row r="313" spans="1:26" ht="23.25">
      <c r="A313" s="1"/>
      <c r="B313" s="41"/>
      <c r="C313" s="41"/>
      <c r="D313" s="41"/>
      <c r="E313" s="41"/>
      <c r="F313" s="51"/>
      <c r="G313" s="90"/>
      <c r="H313" s="41"/>
      <c r="I313" s="45"/>
      <c r="J313" s="49" t="s">
        <v>44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>
        <v>483.6</v>
      </c>
      <c r="V313" s="83">
        <v>422.1</v>
      </c>
      <c r="W313" s="84">
        <v>272.1</v>
      </c>
      <c r="X313" s="82">
        <f>+W313/U313*100</f>
        <v>56.26550868486353</v>
      </c>
      <c r="Y313" s="83">
        <f>+W313/V313*100</f>
        <v>64.4633972992182</v>
      </c>
      <c r="Z313" s="1"/>
    </row>
    <row r="314" spans="1:26" ht="23.25">
      <c r="A314" s="1"/>
      <c r="B314" s="41"/>
      <c r="C314" s="41"/>
      <c r="D314" s="41"/>
      <c r="E314" s="41"/>
      <c r="F314" s="51"/>
      <c r="G314" s="90"/>
      <c r="H314" s="41"/>
      <c r="I314" s="45"/>
      <c r="J314" s="49"/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/>
      <c r="V314" s="83"/>
      <c r="W314" s="84"/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242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30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28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33</v>
      </c>
      <c r="O319" s="63"/>
      <c r="P319" s="63"/>
      <c r="Q319" s="63"/>
      <c r="R319" s="64"/>
      <c r="S319" s="8" t="s">
        <v>21</v>
      </c>
      <c r="T319" s="8"/>
      <c r="U319" s="14" t="s">
        <v>2</v>
      </c>
      <c r="V319" s="15"/>
      <c r="W319" s="15"/>
      <c r="X319" s="15"/>
      <c r="Y319" s="16"/>
      <c r="Z319" s="1"/>
    </row>
    <row r="320" spans="1:26" ht="23.25">
      <c r="A320" s="1"/>
      <c r="B320" s="20" t="s">
        <v>29</v>
      </c>
      <c r="C320" s="21"/>
      <c r="D320" s="21"/>
      <c r="E320" s="21"/>
      <c r="F320" s="21"/>
      <c r="G320" s="21"/>
      <c r="H320" s="62"/>
      <c r="I320" s="1"/>
      <c r="J320" s="2" t="s">
        <v>4</v>
      </c>
      <c r="K320" s="18"/>
      <c r="L320" s="23" t="s">
        <v>22</v>
      </c>
      <c r="M320" s="23" t="s">
        <v>31</v>
      </c>
      <c r="N320" s="65"/>
      <c r="O320" s="17"/>
      <c r="P320" s="66"/>
      <c r="Q320" s="23" t="s">
        <v>3</v>
      </c>
      <c r="R320" s="16"/>
      <c r="S320" s="15" t="s">
        <v>23</v>
      </c>
      <c r="T320" s="15"/>
      <c r="U320" s="20" t="s">
        <v>20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24</v>
      </c>
      <c r="M321" s="31" t="s">
        <v>24</v>
      </c>
      <c r="N321" s="29" t="s">
        <v>6</v>
      </c>
      <c r="O321" s="68" t="s">
        <v>7</v>
      </c>
      <c r="P321" s="29" t="s">
        <v>8</v>
      </c>
      <c r="Q321" s="20" t="s">
        <v>41</v>
      </c>
      <c r="R321" s="22"/>
      <c r="S321" s="27" t="s">
        <v>25</v>
      </c>
      <c r="T321" s="15"/>
      <c r="U321" s="24"/>
      <c r="V321" s="25"/>
      <c r="W321" s="1"/>
      <c r="X321" s="14" t="s">
        <v>3</v>
      </c>
      <c r="Y321" s="16"/>
      <c r="Z321" s="1"/>
    </row>
    <row r="322" spans="1:26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8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26</v>
      </c>
      <c r="M322" s="29" t="s">
        <v>32</v>
      </c>
      <c r="N322" s="29"/>
      <c r="O322" s="29"/>
      <c r="P322" s="29"/>
      <c r="Q322" s="26" t="s">
        <v>34</v>
      </c>
      <c r="R322" s="30" t="s">
        <v>34</v>
      </c>
      <c r="S322" s="96" t="s">
        <v>37</v>
      </c>
      <c r="T322" s="98" t="s">
        <v>38</v>
      </c>
      <c r="U322" s="31" t="s">
        <v>6</v>
      </c>
      <c r="V322" s="29" t="s">
        <v>9</v>
      </c>
      <c r="W322" s="26" t="s">
        <v>10</v>
      </c>
      <c r="X322" s="14" t="s">
        <v>11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35</v>
      </c>
      <c r="R323" s="38" t="s">
        <v>36</v>
      </c>
      <c r="S323" s="97"/>
      <c r="T323" s="99"/>
      <c r="U323" s="32"/>
      <c r="V323" s="33"/>
      <c r="W323" s="34"/>
      <c r="X323" s="39" t="s">
        <v>39</v>
      </c>
      <c r="Y323" s="40" t="s">
        <v>40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122</v>
      </c>
      <c r="C325" s="41" t="s">
        <v>123</v>
      </c>
      <c r="D325" s="41" t="s">
        <v>48</v>
      </c>
      <c r="E325" s="41" t="s">
        <v>50</v>
      </c>
      <c r="F325" s="51" t="s">
        <v>145</v>
      </c>
      <c r="G325" s="90" t="s">
        <v>54</v>
      </c>
      <c r="H325" s="41"/>
      <c r="I325" s="45"/>
      <c r="J325" s="49" t="s">
        <v>45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/>
      <c r="V325" s="83"/>
      <c r="W325" s="84"/>
      <c r="X325" s="82"/>
      <c r="Y325" s="83"/>
      <c r="Z325" s="1"/>
    </row>
    <row r="326" spans="1:26" ht="23.25">
      <c r="A326" s="1"/>
      <c r="B326" s="41"/>
      <c r="C326" s="41"/>
      <c r="D326" s="41"/>
      <c r="E326" s="41"/>
      <c r="F326" s="51"/>
      <c r="G326" s="90"/>
      <c r="H326" s="41"/>
      <c r="I326" s="45"/>
      <c r="J326" s="49" t="s">
        <v>160</v>
      </c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/>
      <c r="V326" s="83"/>
      <c r="W326" s="84"/>
      <c r="X326" s="82"/>
      <c r="Y326" s="83"/>
      <c r="Z326" s="1"/>
    </row>
    <row r="327" spans="1:26" ht="23.25">
      <c r="A327" s="1"/>
      <c r="B327" s="41"/>
      <c r="C327" s="41"/>
      <c r="D327" s="41"/>
      <c r="E327" s="41"/>
      <c r="F327" s="51"/>
      <c r="G327" s="90"/>
      <c r="H327" s="41"/>
      <c r="I327" s="45"/>
      <c r="J327" s="49" t="s">
        <v>161</v>
      </c>
      <c r="K327" s="50"/>
      <c r="L327" s="43" t="s">
        <v>134</v>
      </c>
      <c r="M327" s="71">
        <v>1</v>
      </c>
      <c r="N327" s="72">
        <v>1</v>
      </c>
      <c r="O327" s="73">
        <v>1</v>
      </c>
      <c r="P327" s="71">
        <v>1</v>
      </c>
      <c r="Q327" s="79">
        <f>+P327/N327*100</f>
        <v>100</v>
      </c>
      <c r="R327" s="80">
        <f>+P327/O327*100</f>
        <v>100</v>
      </c>
      <c r="S327" s="79">
        <f>+N327/M327*100</f>
        <v>100</v>
      </c>
      <c r="T327" s="81">
        <f>+P327/M327*100</f>
        <v>100</v>
      </c>
      <c r="U327" s="82">
        <f>SUM(U328:U329)</f>
        <v>3346.1</v>
      </c>
      <c r="V327" s="83">
        <f>SUM(V328:V329)</f>
        <v>4087.1</v>
      </c>
      <c r="W327" s="84">
        <f>SUM(W328:W329)</f>
        <v>3946.1</v>
      </c>
      <c r="X327" s="82">
        <f>+W327/U327*100</f>
        <v>117.93132303278443</v>
      </c>
      <c r="Y327" s="83">
        <f>+W327/V327*100</f>
        <v>96.55012111276945</v>
      </c>
      <c r="Z327" s="1"/>
    </row>
    <row r="328" spans="1:26" ht="23.25">
      <c r="A328" s="1"/>
      <c r="B328" s="41"/>
      <c r="C328" s="41"/>
      <c r="D328" s="41"/>
      <c r="E328" s="41"/>
      <c r="F328" s="51"/>
      <c r="G328" s="90"/>
      <c r="H328" s="41"/>
      <c r="I328" s="45"/>
      <c r="J328" s="49" t="s">
        <v>44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f>711.5+60.3+537.3</f>
        <v>1309.1</v>
      </c>
      <c r="V328" s="83">
        <f>4087.1-390-2210</f>
        <v>1487.1</v>
      </c>
      <c r="W328" s="84">
        <f>3946.1-2600</f>
        <v>1346.1</v>
      </c>
      <c r="X328" s="82">
        <f>+W328/U328*100</f>
        <v>102.82636926132457</v>
      </c>
      <c r="Y328" s="83">
        <f>+W328/V328*100</f>
        <v>90.51845874520879</v>
      </c>
      <c r="Z328" s="1"/>
    </row>
    <row r="329" spans="1:26" ht="23.25">
      <c r="A329" s="1"/>
      <c r="B329" s="41"/>
      <c r="C329" s="41"/>
      <c r="D329" s="41"/>
      <c r="E329" s="41"/>
      <c r="F329" s="51"/>
      <c r="G329" s="90"/>
      <c r="H329" s="41"/>
      <c r="I329" s="45"/>
      <c r="J329" s="49" t="s">
        <v>45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>
        <v>2037</v>
      </c>
      <c r="V329" s="83">
        <f>2210+390</f>
        <v>2600</v>
      </c>
      <c r="W329" s="84">
        <f>390+2210</f>
        <v>2600</v>
      </c>
      <c r="X329" s="82">
        <f>+W329/U329*100</f>
        <v>127.63868433971525</v>
      </c>
      <c r="Y329" s="83">
        <f>+W329/V329*100</f>
        <v>100</v>
      </c>
      <c r="Z329" s="1"/>
    </row>
    <row r="330" spans="1:26" ht="23.25">
      <c r="A330" s="1"/>
      <c r="B330" s="41"/>
      <c r="C330" s="41"/>
      <c r="D330" s="41"/>
      <c r="E330" s="41"/>
      <c r="F330" s="51"/>
      <c r="G330" s="90"/>
      <c r="H330" s="41"/>
      <c r="I330" s="45"/>
      <c r="J330" s="49" t="s">
        <v>160</v>
      </c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/>
      <c r="V330" s="83"/>
      <c r="W330" s="84"/>
      <c r="X330" s="82"/>
      <c r="Y330" s="83"/>
      <c r="Z330" s="1"/>
    </row>
    <row r="331" spans="1:26" ht="23.25">
      <c r="A331" s="1"/>
      <c r="B331" s="41"/>
      <c r="C331" s="41"/>
      <c r="D331" s="41"/>
      <c r="E331" s="41"/>
      <c r="F331" s="51"/>
      <c r="G331" s="90"/>
      <c r="H331" s="41"/>
      <c r="I331" s="45"/>
      <c r="J331" s="49" t="s">
        <v>162</v>
      </c>
      <c r="K331" s="50"/>
      <c r="L331" s="43" t="s">
        <v>134</v>
      </c>
      <c r="M331" s="71">
        <v>1</v>
      </c>
      <c r="N331" s="72">
        <v>1</v>
      </c>
      <c r="O331" s="73">
        <v>1</v>
      </c>
      <c r="P331" s="95">
        <v>0.98</v>
      </c>
      <c r="Q331" s="79">
        <f>+P331/N331*100</f>
        <v>98</v>
      </c>
      <c r="R331" s="80">
        <f>+P331/O331*100</f>
        <v>98</v>
      </c>
      <c r="S331" s="79">
        <f>+N331/M331*100</f>
        <v>100</v>
      </c>
      <c r="T331" s="81">
        <f>+P331/M331*100</f>
        <v>98</v>
      </c>
      <c r="U331" s="82">
        <f>SUM(U332:U333)</f>
        <v>308.6</v>
      </c>
      <c r="V331" s="83">
        <f>SUM(V332:V333)</f>
        <v>1514.5</v>
      </c>
      <c r="W331" s="84">
        <f>SUM(W332:W333)</f>
        <v>1439.3</v>
      </c>
      <c r="X331" s="82">
        <f>+W331/U331*100</f>
        <v>466.396629941672</v>
      </c>
      <c r="Y331" s="83">
        <f>+W331/V331*100</f>
        <v>95.03466490590954</v>
      </c>
      <c r="Z331" s="1"/>
    </row>
    <row r="332" spans="1:26" ht="23.25">
      <c r="A332" s="1"/>
      <c r="B332" s="41"/>
      <c r="C332" s="41"/>
      <c r="D332" s="41"/>
      <c r="E332" s="41"/>
      <c r="F332" s="51"/>
      <c r="G332" s="90"/>
      <c r="H332" s="41"/>
      <c r="I332" s="45"/>
      <c r="J332" s="49" t="s">
        <v>44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>
        <v>308.6</v>
      </c>
      <c r="V332" s="83">
        <f>1514.5-1200-150</f>
        <v>164.5</v>
      </c>
      <c r="W332" s="84">
        <f>1439.3-1200-150</f>
        <v>89.29999999999995</v>
      </c>
      <c r="X332" s="82">
        <f>+W332/U332*100</f>
        <v>28.93713545042124</v>
      </c>
      <c r="Y332" s="83">
        <f>+W332/V332*100</f>
        <v>54.285714285714256</v>
      </c>
      <c r="Z332" s="1"/>
    </row>
    <row r="333" spans="1:26" ht="23.25">
      <c r="A333" s="1"/>
      <c r="B333" s="41"/>
      <c r="C333" s="41"/>
      <c r="D333" s="41"/>
      <c r="E333" s="41"/>
      <c r="F333" s="51"/>
      <c r="G333" s="90"/>
      <c r="H333" s="41"/>
      <c r="I333" s="45"/>
      <c r="J333" s="49" t="s">
        <v>45</v>
      </c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/>
      <c r="V333" s="83">
        <v>1350</v>
      </c>
      <c r="W333" s="84">
        <v>1350</v>
      </c>
      <c r="X333" s="82"/>
      <c r="Y333" s="83">
        <f>+W333/V333*100</f>
        <v>100</v>
      </c>
      <c r="Z333" s="1"/>
    </row>
    <row r="334" spans="1:26" ht="23.25">
      <c r="A334" s="1"/>
      <c r="B334" s="41"/>
      <c r="C334" s="41"/>
      <c r="D334" s="41"/>
      <c r="E334" s="41"/>
      <c r="F334" s="51"/>
      <c r="G334" s="90"/>
      <c r="H334" s="41"/>
      <c r="I334" s="45"/>
      <c r="J334" s="49" t="s">
        <v>160</v>
      </c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/>
      <c r="V334" s="83"/>
      <c r="W334" s="84"/>
      <c r="X334" s="82"/>
      <c r="Y334" s="83"/>
      <c r="Z334" s="1"/>
    </row>
    <row r="335" spans="1:26" ht="23.25">
      <c r="A335" s="1"/>
      <c r="B335" s="41"/>
      <c r="C335" s="41"/>
      <c r="D335" s="41"/>
      <c r="E335" s="41"/>
      <c r="F335" s="51"/>
      <c r="G335" s="90"/>
      <c r="H335" s="41"/>
      <c r="I335" s="45"/>
      <c r="J335" s="49" t="s">
        <v>163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/>
      <c r="V335" s="83"/>
      <c r="W335" s="84"/>
      <c r="X335" s="82"/>
      <c r="Y335" s="83"/>
      <c r="Z335" s="1"/>
    </row>
    <row r="336" spans="1:26" ht="23.25">
      <c r="A336" s="1"/>
      <c r="B336" s="41"/>
      <c r="C336" s="41"/>
      <c r="D336" s="41"/>
      <c r="E336" s="41"/>
      <c r="F336" s="51"/>
      <c r="G336" s="90"/>
      <c r="H336" s="41"/>
      <c r="I336" s="45"/>
      <c r="J336" s="49" t="s">
        <v>164</v>
      </c>
      <c r="K336" s="50"/>
      <c r="L336" s="43" t="s">
        <v>134</v>
      </c>
      <c r="M336" s="71">
        <v>1</v>
      </c>
      <c r="N336" s="72">
        <v>1</v>
      </c>
      <c r="O336" s="73">
        <v>1</v>
      </c>
      <c r="P336" s="95">
        <v>0.98</v>
      </c>
      <c r="Q336" s="79">
        <f>+P336/N336*100</f>
        <v>98</v>
      </c>
      <c r="R336" s="80">
        <f>+P336/O336*100</f>
        <v>98</v>
      </c>
      <c r="S336" s="79">
        <f>+N336/M336*100</f>
        <v>100</v>
      </c>
      <c r="T336" s="81">
        <f>+P336/M336*100</f>
        <v>98</v>
      </c>
      <c r="U336" s="82">
        <f>SUM(U337:U338)</f>
        <v>1753.7</v>
      </c>
      <c r="V336" s="83">
        <f>SUM(V337:V338)</f>
        <v>1037.7</v>
      </c>
      <c r="W336" s="84">
        <f>SUM(W337:W338)</f>
        <v>967.5</v>
      </c>
      <c r="X336" s="82">
        <f>+W336/U336*100</f>
        <v>55.16907110680276</v>
      </c>
      <c r="Y336" s="83">
        <f>+W336/V336*100</f>
        <v>93.23503902862097</v>
      </c>
      <c r="Z336" s="1"/>
    </row>
    <row r="337" spans="1:26" ht="23.25">
      <c r="A337" s="1"/>
      <c r="B337" s="41"/>
      <c r="C337" s="41"/>
      <c r="D337" s="41"/>
      <c r="E337" s="41"/>
      <c r="F337" s="51"/>
      <c r="G337" s="90"/>
      <c r="H337" s="41"/>
      <c r="I337" s="45"/>
      <c r="J337" s="49" t="s">
        <v>44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f>372.9+29.2+578.6</f>
        <v>980.7</v>
      </c>
      <c r="V337" s="83">
        <f>1037.7-40</f>
        <v>997.7</v>
      </c>
      <c r="W337" s="84">
        <f>967.5-40</f>
        <v>927.5</v>
      </c>
      <c r="X337" s="82">
        <f>+W337/U337*100</f>
        <v>94.57530335474661</v>
      </c>
      <c r="Y337" s="83">
        <f>+W337/V337*100</f>
        <v>92.96381677859075</v>
      </c>
      <c r="Z337" s="1"/>
    </row>
    <row r="338" spans="1:26" ht="23.25">
      <c r="A338" s="1"/>
      <c r="B338" s="41"/>
      <c r="C338" s="41"/>
      <c r="D338" s="41"/>
      <c r="E338" s="41"/>
      <c r="F338" s="51"/>
      <c r="G338" s="90"/>
      <c r="H338" s="41"/>
      <c r="I338" s="45"/>
      <c r="J338" s="49" t="s">
        <v>45</v>
      </c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>
        <v>773</v>
      </c>
      <c r="V338" s="83">
        <v>40</v>
      </c>
      <c r="W338" s="84">
        <v>40</v>
      </c>
      <c r="X338" s="82">
        <f>+W338/U338*100</f>
        <v>5.17464424320828</v>
      </c>
      <c r="Y338" s="83">
        <f>+W338/V338*100</f>
        <v>100</v>
      </c>
      <c r="Z338" s="1"/>
    </row>
    <row r="339" spans="1:26" ht="23.25">
      <c r="A339" s="1"/>
      <c r="B339" s="41"/>
      <c r="C339" s="41"/>
      <c r="D339" s="41"/>
      <c r="E339" s="41"/>
      <c r="F339" s="51"/>
      <c r="G339" s="90"/>
      <c r="H339" s="41"/>
      <c r="I339" s="45"/>
      <c r="J339" s="49" t="s">
        <v>165</v>
      </c>
      <c r="K339" s="50"/>
      <c r="L339" s="43"/>
      <c r="M339" s="71"/>
      <c r="N339" s="72"/>
      <c r="O339" s="73"/>
      <c r="P339" s="71"/>
      <c r="Q339" s="79"/>
      <c r="R339" s="80"/>
      <c r="S339" s="79"/>
      <c r="T339" s="81"/>
      <c r="U339" s="82"/>
      <c r="V339" s="83"/>
      <c r="W339" s="84"/>
      <c r="X339" s="82"/>
      <c r="Y339" s="83"/>
      <c r="Z339" s="1"/>
    </row>
    <row r="340" spans="1:26" ht="23.25">
      <c r="A340" s="1"/>
      <c r="B340" s="41"/>
      <c r="C340" s="41"/>
      <c r="D340" s="41"/>
      <c r="E340" s="41"/>
      <c r="F340" s="51"/>
      <c r="G340" s="90"/>
      <c r="H340" s="41"/>
      <c r="I340" s="45"/>
      <c r="J340" s="49" t="s">
        <v>166</v>
      </c>
      <c r="K340" s="50"/>
      <c r="L340" s="43"/>
      <c r="M340" s="71"/>
      <c r="N340" s="72"/>
      <c r="O340" s="73"/>
      <c r="P340" s="71"/>
      <c r="Q340" s="79"/>
      <c r="R340" s="80"/>
      <c r="S340" s="79"/>
      <c r="T340" s="81"/>
      <c r="U340" s="82"/>
      <c r="V340" s="83"/>
      <c r="W340" s="84"/>
      <c r="X340" s="82"/>
      <c r="Y340" s="83"/>
      <c r="Z340" s="1"/>
    </row>
    <row r="341" spans="1:26" ht="23.25">
      <c r="A341" s="1"/>
      <c r="B341" s="41"/>
      <c r="C341" s="41"/>
      <c r="D341" s="41"/>
      <c r="E341" s="41"/>
      <c r="F341" s="51"/>
      <c r="G341" s="90"/>
      <c r="H341" s="41"/>
      <c r="I341" s="45"/>
      <c r="J341" s="49" t="s">
        <v>252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/>
      <c r="V341" s="83"/>
      <c r="W341" s="84"/>
      <c r="X341" s="82"/>
      <c r="Y341" s="83"/>
      <c r="Z341" s="1"/>
    </row>
    <row r="342" spans="1:26" ht="23.25">
      <c r="A342" s="1"/>
      <c r="B342" s="41"/>
      <c r="C342" s="41"/>
      <c r="D342" s="41"/>
      <c r="E342" s="41"/>
      <c r="F342" s="51"/>
      <c r="G342" s="90"/>
      <c r="H342" s="41"/>
      <c r="I342" s="45"/>
      <c r="J342" s="49" t="s">
        <v>167</v>
      </c>
      <c r="K342" s="50"/>
      <c r="L342" s="43" t="s">
        <v>134</v>
      </c>
      <c r="M342" s="71">
        <v>1</v>
      </c>
      <c r="N342" s="72">
        <v>1</v>
      </c>
      <c r="O342" s="73">
        <v>1</v>
      </c>
      <c r="P342" s="71">
        <v>1</v>
      </c>
      <c r="Q342" s="79">
        <f>+P342/N342*100</f>
        <v>100</v>
      </c>
      <c r="R342" s="80">
        <f>+P342/O342*100</f>
        <v>100</v>
      </c>
      <c r="S342" s="79">
        <f>+N342/M342*100</f>
        <v>100</v>
      </c>
      <c r="T342" s="81">
        <f>+P342/M342*100</f>
        <v>100</v>
      </c>
      <c r="U342" s="82">
        <f>SUM(U343:U344)</f>
        <v>2344.2</v>
      </c>
      <c r="V342" s="83">
        <f>SUM(V343:V344)</f>
        <v>965.5</v>
      </c>
      <c r="W342" s="84">
        <f>SUM(W343:W344)</f>
        <v>891</v>
      </c>
      <c r="X342" s="82">
        <f>+W342/U342*100</f>
        <v>38.008702329152804</v>
      </c>
      <c r="Y342" s="83">
        <f>+W342/V342*100</f>
        <v>92.28379078197825</v>
      </c>
      <c r="Z342" s="1"/>
    </row>
    <row r="343" spans="1:26" ht="23.25">
      <c r="A343" s="1"/>
      <c r="B343" s="41"/>
      <c r="C343" s="41"/>
      <c r="D343" s="41"/>
      <c r="E343" s="41"/>
      <c r="F343" s="51"/>
      <c r="G343" s="90"/>
      <c r="H343" s="41"/>
      <c r="I343" s="45"/>
      <c r="J343" s="49" t="s">
        <v>44</v>
      </c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>
        <v>2344.2</v>
      </c>
      <c r="V343" s="83">
        <v>965.5</v>
      </c>
      <c r="W343" s="84">
        <v>891</v>
      </c>
      <c r="X343" s="82">
        <f>+W343/U343*100</f>
        <v>38.008702329152804</v>
      </c>
      <c r="Y343" s="83">
        <f>+W343/V343*100</f>
        <v>92.28379078197825</v>
      </c>
      <c r="Z343" s="1"/>
    </row>
    <row r="344" spans="1:26" ht="23.25">
      <c r="A344" s="1"/>
      <c r="B344" s="41"/>
      <c r="C344" s="41"/>
      <c r="D344" s="41"/>
      <c r="E344" s="41"/>
      <c r="F344" s="51"/>
      <c r="G344" s="90"/>
      <c r="H344" s="41"/>
      <c r="I344" s="45"/>
      <c r="J344" s="49" t="s">
        <v>45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/>
      <c r="V344" s="83"/>
      <c r="W344" s="84"/>
      <c r="X344" s="82"/>
      <c r="Y344" s="83"/>
      <c r="Z344" s="1"/>
    </row>
    <row r="345" spans="1:26" ht="23.25">
      <c r="A345" s="1"/>
      <c r="B345" s="41"/>
      <c r="C345" s="41"/>
      <c r="D345" s="41"/>
      <c r="E345" s="41"/>
      <c r="F345" s="51"/>
      <c r="G345" s="90"/>
      <c r="H345" s="41"/>
      <c r="I345" s="45"/>
      <c r="J345" s="49" t="s">
        <v>168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/>
      <c r="V345" s="83"/>
      <c r="W345" s="84"/>
      <c r="X345" s="82"/>
      <c r="Y345" s="83"/>
      <c r="Z345" s="1"/>
    </row>
    <row r="346" spans="1:26" ht="23.25">
      <c r="A346" s="1"/>
      <c r="B346" s="41"/>
      <c r="C346" s="41"/>
      <c r="D346" s="41"/>
      <c r="E346" s="41"/>
      <c r="F346" s="51"/>
      <c r="G346" s="90"/>
      <c r="H346" s="41"/>
      <c r="I346" s="45"/>
      <c r="J346" s="49" t="s">
        <v>169</v>
      </c>
      <c r="K346" s="50"/>
      <c r="L346" s="43" t="s">
        <v>134</v>
      </c>
      <c r="M346" s="71">
        <v>1</v>
      </c>
      <c r="N346" s="72">
        <v>1</v>
      </c>
      <c r="O346" s="73">
        <v>1</v>
      </c>
      <c r="P346" s="71">
        <v>1</v>
      </c>
      <c r="Q346" s="79">
        <f>+P346/N346*100</f>
        <v>100</v>
      </c>
      <c r="R346" s="80">
        <f>+P346/O346*100</f>
        <v>100</v>
      </c>
      <c r="S346" s="79">
        <f>+N346/M346*100</f>
        <v>100</v>
      </c>
      <c r="T346" s="81">
        <f>+P346/M346*100</f>
        <v>100</v>
      </c>
      <c r="U346" s="82">
        <f>SUM(U347:U348)</f>
        <v>5377.5</v>
      </c>
      <c r="V346" s="83">
        <f>SUM(V347:V348)</f>
        <v>5668.6</v>
      </c>
      <c r="W346" s="84">
        <f>SUM(W347:W348)</f>
        <v>5459.7</v>
      </c>
      <c r="X346" s="82">
        <f>+W346/U346*100</f>
        <v>101.52859135285912</v>
      </c>
      <c r="Y346" s="83">
        <f>+W346/V346*100</f>
        <v>96.314786719825</v>
      </c>
      <c r="Z346" s="1"/>
    </row>
    <row r="347" spans="1:26" ht="23.25">
      <c r="A347" s="1"/>
      <c r="B347" s="41"/>
      <c r="C347" s="41"/>
      <c r="D347" s="41"/>
      <c r="E347" s="41"/>
      <c r="F347" s="51"/>
      <c r="G347" s="90"/>
      <c r="H347" s="41"/>
      <c r="I347" s="45"/>
      <c r="J347" s="49" t="s">
        <v>44</v>
      </c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>
        <f>1143.5+43.1+456.9</f>
        <v>1643.5</v>
      </c>
      <c r="V347" s="83">
        <v>2326.7</v>
      </c>
      <c r="W347" s="84">
        <f>5759.7-3641.9</f>
        <v>2117.7999999999997</v>
      </c>
      <c r="X347" s="82">
        <f>+W347/U347*100</f>
        <v>128.85914207484026</v>
      </c>
      <c r="Y347" s="83">
        <f>+W347/V347*100</f>
        <v>91.02161860145269</v>
      </c>
      <c r="Z347" s="1"/>
    </row>
    <row r="348" spans="1:26" ht="23.25">
      <c r="A348" s="1"/>
      <c r="B348" s="41"/>
      <c r="C348" s="41"/>
      <c r="D348" s="41"/>
      <c r="E348" s="41"/>
      <c r="F348" s="51"/>
      <c r="G348" s="90"/>
      <c r="H348" s="41"/>
      <c r="I348" s="45"/>
      <c r="J348" s="49" t="s">
        <v>45</v>
      </c>
      <c r="K348" s="50"/>
      <c r="L348" s="43"/>
      <c r="M348" s="71"/>
      <c r="N348" s="72"/>
      <c r="O348" s="73"/>
      <c r="P348" s="71"/>
      <c r="Q348" s="79"/>
      <c r="R348" s="80"/>
      <c r="S348" s="79"/>
      <c r="T348" s="81"/>
      <c r="U348" s="82">
        <v>3734</v>
      </c>
      <c r="V348" s="83">
        <v>3341.9</v>
      </c>
      <c r="W348" s="84">
        <v>3341.9</v>
      </c>
      <c r="X348" s="82">
        <f>+W348/U348*100</f>
        <v>89.4991965720407</v>
      </c>
      <c r="Y348" s="83">
        <f>+W348/V348*100</f>
        <v>100</v>
      </c>
      <c r="Z348" s="1"/>
    </row>
    <row r="349" spans="1:26" ht="23.25">
      <c r="A349" s="1"/>
      <c r="B349" s="41"/>
      <c r="C349" s="41"/>
      <c r="D349" s="41"/>
      <c r="E349" s="41"/>
      <c r="F349" s="51"/>
      <c r="G349" s="90"/>
      <c r="H349" s="41"/>
      <c r="I349" s="45"/>
      <c r="J349" s="49"/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/>
      <c r="V349" s="83"/>
      <c r="W349" s="84"/>
      <c r="X349" s="82"/>
      <c r="Y349" s="83"/>
      <c r="Z349" s="1"/>
    </row>
    <row r="350" spans="1:26" ht="23.25">
      <c r="A350" s="1"/>
      <c r="B350" s="41"/>
      <c r="C350" s="41"/>
      <c r="D350" s="41"/>
      <c r="E350" s="41"/>
      <c r="F350" s="51"/>
      <c r="G350" s="90"/>
      <c r="H350" s="41" t="s">
        <v>62</v>
      </c>
      <c r="I350" s="45"/>
      <c r="J350" s="49" t="s">
        <v>63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>
        <f>SUM(U351:U352)</f>
        <v>27950.300000000003</v>
      </c>
      <c r="V350" s="83">
        <f>SUM(V351:V352)</f>
        <v>27708</v>
      </c>
      <c r="W350" s="84">
        <f>SUM(W351:W352)</f>
        <v>26181</v>
      </c>
      <c r="X350" s="82">
        <f>+W350/U350*100</f>
        <v>93.66983538638225</v>
      </c>
      <c r="Y350" s="83">
        <f>+W350/V350*100</f>
        <v>94.4889562581204</v>
      </c>
      <c r="Z350" s="1"/>
    </row>
    <row r="351" spans="1:26" ht="23.25">
      <c r="A351" s="1"/>
      <c r="B351" s="41"/>
      <c r="C351" s="41"/>
      <c r="D351" s="41"/>
      <c r="E351" s="41"/>
      <c r="F351" s="51"/>
      <c r="G351" s="90"/>
      <c r="H351" s="41"/>
      <c r="I351" s="45"/>
      <c r="J351" s="49" t="s">
        <v>44</v>
      </c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>
        <f>SUM(U347+U343+U337+U332+U328+U313+U308+U303+U299)</f>
        <v>12318.400000000001</v>
      </c>
      <c r="V351" s="83">
        <f>SUM(V347+V343+V337+V332+V328+V313+V308+V303+V299)</f>
        <v>12686.1</v>
      </c>
      <c r="W351" s="84">
        <f>SUM(W347+W343+W337+W332+W328+W313+W308+W303+W299)</f>
        <v>11159.099999999999</v>
      </c>
      <c r="X351" s="82">
        <f>+W351/U351*100</f>
        <v>90.58887517859459</v>
      </c>
      <c r="Y351" s="83">
        <f>+W351/V351*100</f>
        <v>87.9632038215054</v>
      </c>
      <c r="Z351" s="1"/>
    </row>
    <row r="352" spans="1:26" ht="23.25">
      <c r="A352" s="1"/>
      <c r="B352" s="41"/>
      <c r="C352" s="41"/>
      <c r="D352" s="41"/>
      <c r="E352" s="41"/>
      <c r="F352" s="51"/>
      <c r="G352" s="90"/>
      <c r="H352" s="41"/>
      <c r="I352" s="45"/>
      <c r="J352" s="49" t="s">
        <v>45</v>
      </c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>
        <f>SUM(U348+U344+U338+U333+U329+U325+U309+U304+U300)</f>
        <v>15631.9</v>
      </c>
      <c r="V352" s="83">
        <f>SUM(V348+V344+V338+V333+V329+V325+V309+V304+V300)</f>
        <v>15021.9</v>
      </c>
      <c r="W352" s="84">
        <f>SUM(W348+W344+W338+W333+W329+W325+W309+W304+W300)</f>
        <v>15021.9</v>
      </c>
      <c r="X352" s="82">
        <f>+W352/U352*100</f>
        <v>96.09772324541483</v>
      </c>
      <c r="Y352" s="83">
        <f>+W352/V352*100</f>
        <v>100</v>
      </c>
      <c r="Z352" s="1"/>
    </row>
    <row r="353" spans="1:26" ht="23.25">
      <c r="A353" s="1"/>
      <c r="B353" s="41"/>
      <c r="C353" s="41"/>
      <c r="D353" s="41"/>
      <c r="E353" s="41"/>
      <c r="F353" s="51"/>
      <c r="G353" s="90"/>
      <c r="H353" s="41"/>
      <c r="I353" s="45"/>
      <c r="J353" s="49"/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/>
      <c r="V353" s="83"/>
      <c r="W353" s="84"/>
      <c r="X353" s="82"/>
      <c r="Y353" s="83"/>
      <c r="Z353" s="1"/>
    </row>
    <row r="354" spans="1:26" ht="23.25">
      <c r="A354" s="1"/>
      <c r="B354" s="41"/>
      <c r="C354" s="41"/>
      <c r="D354" s="41"/>
      <c r="E354" s="41"/>
      <c r="F354" s="51"/>
      <c r="G354" s="90"/>
      <c r="H354" s="41"/>
      <c r="I354" s="45"/>
      <c r="J354" s="49" t="s">
        <v>170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/>
      <c r="V354" s="83"/>
      <c r="W354" s="84"/>
      <c r="X354" s="82"/>
      <c r="Y354" s="83"/>
      <c r="Z354" s="1"/>
    </row>
    <row r="355" spans="1:26" ht="23.25">
      <c r="A355" s="1"/>
      <c r="B355" s="41"/>
      <c r="C355" s="41"/>
      <c r="D355" s="41"/>
      <c r="E355" s="41"/>
      <c r="F355" s="51"/>
      <c r="G355" s="90"/>
      <c r="H355" s="41"/>
      <c r="I355" s="45"/>
      <c r="J355" s="49" t="s">
        <v>171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/>
      <c r="V355" s="83"/>
      <c r="W355" s="84"/>
      <c r="X355" s="82"/>
      <c r="Y355" s="83"/>
      <c r="Z355" s="1"/>
    </row>
    <row r="356" spans="1:26" ht="23.25">
      <c r="A356" s="1"/>
      <c r="B356" s="41"/>
      <c r="C356" s="41"/>
      <c r="D356" s="41"/>
      <c r="E356" s="41"/>
      <c r="F356" s="51"/>
      <c r="G356" s="90"/>
      <c r="H356" s="41"/>
      <c r="I356" s="45"/>
      <c r="J356" s="49" t="s">
        <v>172</v>
      </c>
      <c r="K356" s="50"/>
      <c r="L356" s="43"/>
      <c r="M356" s="71"/>
      <c r="N356" s="72"/>
      <c r="O356" s="73"/>
      <c r="P356" s="71"/>
      <c r="Q356" s="79"/>
      <c r="R356" s="80"/>
      <c r="S356" s="79"/>
      <c r="T356" s="81"/>
      <c r="U356" s="82"/>
      <c r="V356" s="83"/>
      <c r="W356" s="84"/>
      <c r="X356" s="82"/>
      <c r="Y356" s="83"/>
      <c r="Z356" s="1"/>
    </row>
    <row r="357" spans="1:26" ht="23.25">
      <c r="A357" s="1"/>
      <c r="B357" s="41"/>
      <c r="C357" s="41"/>
      <c r="D357" s="41"/>
      <c r="E357" s="41"/>
      <c r="F357" s="51"/>
      <c r="G357" s="90"/>
      <c r="H357" s="41"/>
      <c r="I357" s="45"/>
      <c r="J357" s="49" t="s">
        <v>254</v>
      </c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/>
      <c r="V357" s="83"/>
      <c r="W357" s="84"/>
      <c r="X357" s="82"/>
      <c r="Y357" s="83"/>
      <c r="Z357" s="1"/>
    </row>
    <row r="358" spans="1:26" ht="23.25">
      <c r="A358" s="1"/>
      <c r="B358" s="41"/>
      <c r="C358" s="41"/>
      <c r="D358" s="41"/>
      <c r="E358" s="41"/>
      <c r="F358" s="51"/>
      <c r="G358" s="90"/>
      <c r="H358" s="41"/>
      <c r="I358" s="45"/>
      <c r="J358" s="49" t="s">
        <v>253</v>
      </c>
      <c r="K358" s="50"/>
      <c r="L358" s="43" t="s">
        <v>152</v>
      </c>
      <c r="M358" s="71">
        <v>129</v>
      </c>
      <c r="N358" s="72">
        <v>36</v>
      </c>
      <c r="O358" s="73">
        <v>36</v>
      </c>
      <c r="P358" s="71">
        <v>36</v>
      </c>
      <c r="Q358" s="79">
        <f>+P358/N358*100</f>
        <v>100</v>
      </c>
      <c r="R358" s="80">
        <f>+P358/O358*100</f>
        <v>100</v>
      </c>
      <c r="S358" s="79">
        <f>+N358/M358*100</f>
        <v>27.906976744186046</v>
      </c>
      <c r="T358" s="81">
        <f>+P358/M358*100</f>
        <v>27.906976744186046</v>
      </c>
      <c r="U358" s="82">
        <f>SUM(U359:U370)</f>
        <v>8641.1</v>
      </c>
      <c r="V358" s="83">
        <f>SUM(V359:V370)</f>
        <v>9664.4</v>
      </c>
      <c r="W358" s="84">
        <f>SUM(W359:W370)</f>
        <v>8744.5</v>
      </c>
      <c r="X358" s="82">
        <f>+W358/U358*100</f>
        <v>101.19660691347165</v>
      </c>
      <c r="Y358" s="83">
        <f>+W358/V358*100</f>
        <v>90.4815611936592</v>
      </c>
      <c r="Z358" s="1"/>
    </row>
    <row r="359" spans="1:26" ht="23.25">
      <c r="A359" s="1"/>
      <c r="B359" s="41"/>
      <c r="C359" s="41"/>
      <c r="D359" s="41"/>
      <c r="E359" s="41"/>
      <c r="F359" s="51"/>
      <c r="G359" s="90"/>
      <c r="H359" s="41"/>
      <c r="I359" s="45"/>
      <c r="J359" s="49" t="s">
        <v>44</v>
      </c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>
        <v>8641.1</v>
      </c>
      <c r="V359" s="83">
        <f>9664.4-50</f>
        <v>9614.4</v>
      </c>
      <c r="W359" s="84">
        <f>8744.5-50</f>
        <v>8694.5</v>
      </c>
      <c r="X359" s="82">
        <f>+W359/U359*100</f>
        <v>100.61797687794379</v>
      </c>
      <c r="Y359" s="83">
        <f>+W359/V359*100</f>
        <v>90.43206024296889</v>
      </c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243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30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28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33</v>
      </c>
      <c r="O364" s="63"/>
      <c r="P364" s="63"/>
      <c r="Q364" s="63"/>
      <c r="R364" s="64"/>
      <c r="S364" s="8" t="s">
        <v>21</v>
      </c>
      <c r="T364" s="8"/>
      <c r="U364" s="14" t="s">
        <v>2</v>
      </c>
      <c r="V364" s="15"/>
      <c r="W364" s="15"/>
      <c r="X364" s="15"/>
      <c r="Y364" s="16"/>
      <c r="Z364" s="1"/>
    </row>
    <row r="365" spans="1:26" ht="23.25">
      <c r="A365" s="1"/>
      <c r="B365" s="20" t="s">
        <v>29</v>
      </c>
      <c r="C365" s="21"/>
      <c r="D365" s="21"/>
      <c r="E365" s="21"/>
      <c r="F365" s="21"/>
      <c r="G365" s="21"/>
      <c r="H365" s="62"/>
      <c r="I365" s="1"/>
      <c r="J365" s="2" t="s">
        <v>4</v>
      </c>
      <c r="K365" s="18"/>
      <c r="L365" s="23" t="s">
        <v>22</v>
      </c>
      <c r="M365" s="23" t="s">
        <v>31</v>
      </c>
      <c r="N365" s="65"/>
      <c r="O365" s="17"/>
      <c r="P365" s="66"/>
      <c r="Q365" s="23" t="s">
        <v>3</v>
      </c>
      <c r="R365" s="16"/>
      <c r="S365" s="15" t="s">
        <v>23</v>
      </c>
      <c r="T365" s="15"/>
      <c r="U365" s="20" t="s">
        <v>20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24</v>
      </c>
      <c r="M366" s="31" t="s">
        <v>24</v>
      </c>
      <c r="N366" s="29" t="s">
        <v>6</v>
      </c>
      <c r="O366" s="68" t="s">
        <v>7</v>
      </c>
      <c r="P366" s="29" t="s">
        <v>8</v>
      </c>
      <c r="Q366" s="20" t="s">
        <v>41</v>
      </c>
      <c r="R366" s="22"/>
      <c r="S366" s="27" t="s">
        <v>25</v>
      </c>
      <c r="T366" s="15"/>
      <c r="U366" s="24"/>
      <c r="V366" s="25"/>
      <c r="W366" s="1"/>
      <c r="X366" s="14" t="s">
        <v>3</v>
      </c>
      <c r="Y366" s="16"/>
      <c r="Z366" s="1"/>
    </row>
    <row r="367" spans="1:26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8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26</v>
      </c>
      <c r="M367" s="29" t="s">
        <v>32</v>
      </c>
      <c r="N367" s="29"/>
      <c r="O367" s="29"/>
      <c r="P367" s="29"/>
      <c r="Q367" s="26" t="s">
        <v>34</v>
      </c>
      <c r="R367" s="30" t="s">
        <v>34</v>
      </c>
      <c r="S367" s="96" t="s">
        <v>37</v>
      </c>
      <c r="T367" s="98" t="s">
        <v>38</v>
      </c>
      <c r="U367" s="31" t="s">
        <v>6</v>
      </c>
      <c r="V367" s="29" t="s">
        <v>9</v>
      </c>
      <c r="W367" s="26" t="s">
        <v>10</v>
      </c>
      <c r="X367" s="14" t="s">
        <v>11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35</v>
      </c>
      <c r="R368" s="38" t="s">
        <v>36</v>
      </c>
      <c r="S368" s="97"/>
      <c r="T368" s="99"/>
      <c r="U368" s="32"/>
      <c r="V368" s="33"/>
      <c r="W368" s="34"/>
      <c r="X368" s="39" t="s">
        <v>39</v>
      </c>
      <c r="Y368" s="40" t="s">
        <v>40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122</v>
      </c>
      <c r="C370" s="41" t="s">
        <v>123</v>
      </c>
      <c r="D370" s="41" t="s">
        <v>48</v>
      </c>
      <c r="E370" s="41" t="s">
        <v>50</v>
      </c>
      <c r="F370" s="51" t="s">
        <v>145</v>
      </c>
      <c r="G370" s="90" t="s">
        <v>54</v>
      </c>
      <c r="H370" s="41"/>
      <c r="I370" s="45"/>
      <c r="J370" s="49" t="s">
        <v>45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/>
      <c r="V370" s="83">
        <v>50</v>
      </c>
      <c r="W370" s="84">
        <v>50</v>
      </c>
      <c r="X370" s="82"/>
      <c r="Y370" s="83">
        <f>+W370/V370*100</f>
        <v>100</v>
      </c>
      <c r="Z370" s="1"/>
    </row>
    <row r="371" spans="1:26" ht="23.25">
      <c r="A371" s="1"/>
      <c r="B371" s="41"/>
      <c r="C371" s="41"/>
      <c r="D371" s="41"/>
      <c r="E371" s="41"/>
      <c r="F371" s="51"/>
      <c r="G371" s="90"/>
      <c r="H371" s="41"/>
      <c r="I371" s="45"/>
      <c r="J371" s="49"/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/>
      <c r="V371" s="83"/>
      <c r="W371" s="84"/>
      <c r="X371" s="82"/>
      <c r="Y371" s="83"/>
      <c r="Z371" s="1"/>
    </row>
    <row r="372" spans="1:26" ht="23.25">
      <c r="A372" s="1"/>
      <c r="B372" s="41"/>
      <c r="C372" s="41"/>
      <c r="D372" s="41"/>
      <c r="E372" s="41"/>
      <c r="F372" s="51"/>
      <c r="G372" s="90"/>
      <c r="H372" s="41" t="s">
        <v>66</v>
      </c>
      <c r="I372" s="45"/>
      <c r="J372" s="49" t="s">
        <v>67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/>
      <c r="V372" s="83"/>
      <c r="W372" s="84"/>
      <c r="X372" s="82"/>
      <c r="Y372" s="83"/>
      <c r="Z372" s="1"/>
    </row>
    <row r="373" spans="1:26" ht="23.25">
      <c r="A373" s="1"/>
      <c r="B373" s="41"/>
      <c r="C373" s="41"/>
      <c r="D373" s="41"/>
      <c r="E373" s="41"/>
      <c r="F373" s="51"/>
      <c r="G373" s="90"/>
      <c r="H373" s="41"/>
      <c r="I373" s="45"/>
      <c r="J373" s="49" t="s">
        <v>68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>
        <f>SUM(U374:U375)</f>
        <v>8641.1</v>
      </c>
      <c r="V373" s="83">
        <f>SUM(V374:V375)</f>
        <v>9664.4</v>
      </c>
      <c r="W373" s="84">
        <f>SUM(W374:W375)</f>
        <v>8744.5</v>
      </c>
      <c r="X373" s="82">
        <f>+W373/U373*100</f>
        <v>101.19660691347165</v>
      </c>
      <c r="Y373" s="83">
        <f>+W373/V373*100</f>
        <v>90.4815611936592</v>
      </c>
      <c r="Z373" s="1"/>
    </row>
    <row r="374" spans="1:26" ht="23.25">
      <c r="A374" s="1"/>
      <c r="B374" s="41"/>
      <c r="C374" s="41"/>
      <c r="D374" s="41"/>
      <c r="E374" s="41"/>
      <c r="F374" s="51"/>
      <c r="G374" s="90"/>
      <c r="H374" s="41"/>
      <c r="I374" s="45"/>
      <c r="J374" s="49" t="s">
        <v>44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>
        <f>SUM(U359)</f>
        <v>8641.1</v>
      </c>
      <c r="V374" s="83">
        <f>SUM(V359)</f>
        <v>9614.4</v>
      </c>
      <c r="W374" s="84">
        <f>SUM(W359)</f>
        <v>8694.5</v>
      </c>
      <c r="X374" s="82">
        <f>+W374/U374*100</f>
        <v>100.61797687794379</v>
      </c>
      <c r="Y374" s="83">
        <f>+W374/V374*100</f>
        <v>90.43206024296889</v>
      </c>
      <c r="Z374" s="1"/>
    </row>
    <row r="375" spans="1:26" ht="23.25">
      <c r="A375" s="1"/>
      <c r="B375" s="41"/>
      <c r="C375" s="41"/>
      <c r="D375" s="41"/>
      <c r="E375" s="41"/>
      <c r="F375" s="51"/>
      <c r="G375" s="90"/>
      <c r="H375" s="41"/>
      <c r="I375" s="45"/>
      <c r="J375" s="49" t="s">
        <v>45</v>
      </c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>
        <f>SUM(U370)</f>
        <v>0</v>
      </c>
      <c r="V375" s="83">
        <f>SUM(V370)</f>
        <v>50</v>
      </c>
      <c r="W375" s="84">
        <f>SUM(W370)</f>
        <v>50</v>
      </c>
      <c r="X375" s="82"/>
      <c r="Y375" s="83">
        <f>+W375/V375*100</f>
        <v>100</v>
      </c>
      <c r="Z375" s="1"/>
    </row>
    <row r="376" spans="1:26" ht="23.25">
      <c r="A376" s="1"/>
      <c r="B376" s="41"/>
      <c r="C376" s="41"/>
      <c r="D376" s="41"/>
      <c r="E376" s="41"/>
      <c r="F376" s="51"/>
      <c r="G376" s="90"/>
      <c r="H376" s="41"/>
      <c r="I376" s="45"/>
      <c r="J376" s="49"/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/>
      <c r="V376" s="83"/>
      <c r="W376" s="84"/>
      <c r="X376" s="82"/>
      <c r="Y376" s="83"/>
      <c r="Z376" s="1"/>
    </row>
    <row r="377" spans="1:26" ht="23.25">
      <c r="A377" s="1"/>
      <c r="B377" s="41"/>
      <c r="C377" s="41"/>
      <c r="D377" s="41"/>
      <c r="E377" s="41"/>
      <c r="F377" s="51"/>
      <c r="G377" s="90"/>
      <c r="H377" s="41"/>
      <c r="I377" s="45"/>
      <c r="J377" s="49" t="s">
        <v>173</v>
      </c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/>
      <c r="V377" s="83"/>
      <c r="W377" s="84"/>
      <c r="X377" s="82"/>
      <c r="Y377" s="83"/>
      <c r="Z377" s="1"/>
    </row>
    <row r="378" spans="1:26" ht="23.25">
      <c r="A378" s="1"/>
      <c r="B378" s="41"/>
      <c r="C378" s="41"/>
      <c r="D378" s="41"/>
      <c r="E378" s="41"/>
      <c r="F378" s="51"/>
      <c r="G378" s="90"/>
      <c r="H378" s="41"/>
      <c r="I378" s="45"/>
      <c r="J378" s="49" t="s">
        <v>174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/>
      <c r="V378" s="83"/>
      <c r="W378" s="84"/>
      <c r="X378" s="82"/>
      <c r="Y378" s="83"/>
      <c r="Z378" s="1"/>
    </row>
    <row r="379" spans="1:26" ht="23.25">
      <c r="A379" s="1"/>
      <c r="B379" s="41"/>
      <c r="C379" s="41"/>
      <c r="D379" s="41"/>
      <c r="E379" s="41"/>
      <c r="F379" s="51"/>
      <c r="G379" s="90"/>
      <c r="H379" s="41"/>
      <c r="I379" s="45"/>
      <c r="J379" s="49" t="s">
        <v>175</v>
      </c>
      <c r="K379" s="50"/>
      <c r="L379" s="43" t="s">
        <v>176</v>
      </c>
      <c r="M379" s="71">
        <v>71</v>
      </c>
      <c r="N379" s="72">
        <v>19</v>
      </c>
      <c r="O379" s="73">
        <v>19</v>
      </c>
      <c r="P379" s="71">
        <v>19</v>
      </c>
      <c r="Q379" s="79">
        <f>+P379/N379*100</f>
        <v>100</v>
      </c>
      <c r="R379" s="80">
        <f>+P379/O379*100</f>
        <v>100</v>
      </c>
      <c r="S379" s="79">
        <f>+N379/M379*100</f>
        <v>26.76056338028169</v>
      </c>
      <c r="T379" s="81">
        <f>+P379/M379*100</f>
        <v>26.76056338028169</v>
      </c>
      <c r="U379" s="82">
        <f>SUM(U380:U381)</f>
        <v>1721</v>
      </c>
      <c r="V379" s="83">
        <f>SUM(V380:V381)</f>
        <v>2529.4</v>
      </c>
      <c r="W379" s="84">
        <f>SUM(W380:W381)</f>
        <v>2358.3</v>
      </c>
      <c r="X379" s="82">
        <f>+W379/U379*100</f>
        <v>137.03079604880884</v>
      </c>
      <c r="Y379" s="83">
        <f>+W379/V379*100</f>
        <v>93.23554993279039</v>
      </c>
      <c r="Z379" s="1"/>
    </row>
    <row r="380" spans="1:26" ht="23.25">
      <c r="A380" s="1"/>
      <c r="B380" s="41"/>
      <c r="C380" s="41"/>
      <c r="D380" s="41"/>
      <c r="E380" s="41"/>
      <c r="F380" s="51"/>
      <c r="G380" s="90"/>
      <c r="H380" s="41"/>
      <c r="I380" s="45"/>
      <c r="J380" s="49" t="s">
        <v>44</v>
      </c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>
        <v>1721</v>
      </c>
      <c r="V380" s="83">
        <v>2529.4</v>
      </c>
      <c r="W380" s="84">
        <v>2358.3</v>
      </c>
      <c r="X380" s="82">
        <f>+W380/U380*100</f>
        <v>137.03079604880884</v>
      </c>
      <c r="Y380" s="83">
        <f>+W380/V380*100</f>
        <v>93.23554993279039</v>
      </c>
      <c r="Z380" s="1"/>
    </row>
    <row r="381" spans="1:26" ht="23.25">
      <c r="A381" s="1"/>
      <c r="B381" s="41"/>
      <c r="C381" s="41"/>
      <c r="D381" s="41"/>
      <c r="E381" s="41"/>
      <c r="F381" s="51"/>
      <c r="G381" s="90"/>
      <c r="H381" s="41"/>
      <c r="I381" s="45"/>
      <c r="J381" s="49" t="s">
        <v>45</v>
      </c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/>
      <c r="V381" s="83"/>
      <c r="W381" s="84"/>
      <c r="X381" s="82"/>
      <c r="Y381" s="83"/>
      <c r="Z381" s="1"/>
    </row>
    <row r="382" spans="1:26" ht="23.25">
      <c r="A382" s="1"/>
      <c r="B382" s="41"/>
      <c r="C382" s="41"/>
      <c r="D382" s="41"/>
      <c r="E382" s="41"/>
      <c r="F382" s="51"/>
      <c r="G382" s="90"/>
      <c r="H382" s="41"/>
      <c r="I382" s="45"/>
      <c r="J382" s="49" t="s">
        <v>255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/>
      <c r="V382" s="83"/>
      <c r="W382" s="84"/>
      <c r="X382" s="82"/>
      <c r="Y382" s="83"/>
      <c r="Z382" s="1"/>
    </row>
    <row r="383" spans="1:26" ht="23.25">
      <c r="A383" s="1"/>
      <c r="B383" s="41"/>
      <c r="C383" s="41"/>
      <c r="D383" s="41"/>
      <c r="E383" s="41"/>
      <c r="F383" s="51"/>
      <c r="G383" s="90"/>
      <c r="H383" s="41"/>
      <c r="I383" s="45"/>
      <c r="J383" s="49" t="s">
        <v>177</v>
      </c>
      <c r="K383" s="50"/>
      <c r="L383" s="43" t="s">
        <v>178</v>
      </c>
      <c r="M383" s="71">
        <v>54</v>
      </c>
      <c r="N383" s="72">
        <v>9</v>
      </c>
      <c r="O383" s="73">
        <v>9</v>
      </c>
      <c r="P383" s="71">
        <v>7</v>
      </c>
      <c r="Q383" s="79">
        <f>+P383/N383*100</f>
        <v>77.77777777777779</v>
      </c>
      <c r="R383" s="80">
        <f>+P383/O383*100</f>
        <v>77.77777777777779</v>
      </c>
      <c r="S383" s="79">
        <f>+N383/M383*100</f>
        <v>16.666666666666664</v>
      </c>
      <c r="T383" s="81">
        <f>+P383/M383*100</f>
        <v>12.962962962962962</v>
      </c>
      <c r="U383" s="82">
        <f>SUM(U384:U385)</f>
        <v>2914.8</v>
      </c>
      <c r="V383" s="83">
        <f>SUM(V384:V385)</f>
        <v>3251</v>
      </c>
      <c r="W383" s="84">
        <f>SUM(W384:W385)</f>
        <v>3112.9</v>
      </c>
      <c r="X383" s="82">
        <f>+W383/U383*100</f>
        <v>106.79634966378482</v>
      </c>
      <c r="Y383" s="83">
        <f>+W383/V383*100</f>
        <v>95.75207628422024</v>
      </c>
      <c r="Z383" s="1"/>
    </row>
    <row r="384" spans="1:26" ht="23.25">
      <c r="A384" s="1"/>
      <c r="B384" s="41"/>
      <c r="C384" s="41"/>
      <c r="D384" s="41"/>
      <c r="E384" s="41"/>
      <c r="F384" s="51"/>
      <c r="G384" s="90"/>
      <c r="H384" s="41"/>
      <c r="I384" s="45"/>
      <c r="J384" s="49" t="s">
        <v>44</v>
      </c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>
        <v>2914.8</v>
      </c>
      <c r="V384" s="83">
        <v>3251</v>
      </c>
      <c r="W384" s="84">
        <v>3112.9</v>
      </c>
      <c r="X384" s="82">
        <f>+W384/U384*100</f>
        <v>106.79634966378482</v>
      </c>
      <c r="Y384" s="83">
        <f>+W384/V384*100</f>
        <v>95.75207628422024</v>
      </c>
      <c r="Z384" s="1"/>
    </row>
    <row r="385" spans="1:26" ht="23.25">
      <c r="A385" s="1"/>
      <c r="B385" s="41"/>
      <c r="C385" s="41"/>
      <c r="D385" s="41"/>
      <c r="E385" s="41"/>
      <c r="F385" s="51"/>
      <c r="G385" s="90"/>
      <c r="H385" s="41"/>
      <c r="I385" s="45"/>
      <c r="J385" s="49" t="s">
        <v>45</v>
      </c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/>
      <c r="V385" s="83"/>
      <c r="W385" s="84"/>
      <c r="X385" s="82"/>
      <c r="Y385" s="83"/>
      <c r="Z385" s="1"/>
    </row>
    <row r="386" spans="1:26" ht="23.25">
      <c r="A386" s="1"/>
      <c r="B386" s="41"/>
      <c r="C386" s="41"/>
      <c r="D386" s="41"/>
      <c r="E386" s="41"/>
      <c r="F386" s="51"/>
      <c r="G386" s="90"/>
      <c r="H386" s="41"/>
      <c r="I386" s="45"/>
      <c r="J386" s="49" t="s">
        <v>179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/>
      <c r="V386" s="83"/>
      <c r="W386" s="84"/>
      <c r="X386" s="82"/>
      <c r="Y386" s="83"/>
      <c r="Z386" s="1"/>
    </row>
    <row r="387" spans="1:26" ht="23.25">
      <c r="A387" s="1"/>
      <c r="B387" s="41"/>
      <c r="C387" s="41"/>
      <c r="D387" s="41"/>
      <c r="E387" s="41"/>
      <c r="F387" s="51"/>
      <c r="G387" s="90"/>
      <c r="H387" s="41"/>
      <c r="I387" s="45"/>
      <c r="J387" s="49" t="s">
        <v>180</v>
      </c>
      <c r="K387" s="50"/>
      <c r="L387" s="43" t="s">
        <v>181</v>
      </c>
      <c r="M387" s="71">
        <v>7540</v>
      </c>
      <c r="N387" s="72">
        <v>2500</v>
      </c>
      <c r="O387" s="73">
        <v>2500</v>
      </c>
      <c r="P387" s="71">
        <v>2528</v>
      </c>
      <c r="Q387" s="79">
        <f>+P387/N387*100</f>
        <v>101.12</v>
      </c>
      <c r="R387" s="80">
        <f>+P387/O387*100</f>
        <v>101.12</v>
      </c>
      <c r="S387" s="79">
        <f>+N387/M387*100</f>
        <v>33.15649867374005</v>
      </c>
      <c r="T387" s="81">
        <f>+P387/M387*100</f>
        <v>33.52785145888594</v>
      </c>
      <c r="U387" s="82">
        <f>SUM(U388:U389)</f>
        <v>2398.6</v>
      </c>
      <c r="V387" s="83">
        <f>SUM(V388:V389)</f>
        <v>2718.3</v>
      </c>
      <c r="W387" s="84">
        <f>SUM(W388:W389)</f>
        <v>2446.2</v>
      </c>
      <c r="X387" s="82">
        <f>+W387/U387*100</f>
        <v>101.98449095305595</v>
      </c>
      <c r="Y387" s="83">
        <f>+W387/V387*100</f>
        <v>89.99006732148767</v>
      </c>
      <c r="Z387" s="1"/>
    </row>
    <row r="388" spans="1:26" ht="23.25">
      <c r="A388" s="1"/>
      <c r="B388" s="41"/>
      <c r="C388" s="41"/>
      <c r="D388" s="41"/>
      <c r="E388" s="41"/>
      <c r="F388" s="51"/>
      <c r="G388" s="90"/>
      <c r="H388" s="41"/>
      <c r="I388" s="45"/>
      <c r="J388" s="49" t="s">
        <v>44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>
        <v>2398.6</v>
      </c>
      <c r="V388" s="83">
        <v>2718.3</v>
      </c>
      <c r="W388" s="84">
        <v>2446.2</v>
      </c>
      <c r="X388" s="82">
        <f>+W388/U388*100</f>
        <v>101.98449095305595</v>
      </c>
      <c r="Y388" s="83">
        <f>+W388/V388*100</f>
        <v>89.99006732148767</v>
      </c>
      <c r="Z388" s="1"/>
    </row>
    <row r="389" spans="1:26" ht="23.25">
      <c r="A389" s="1"/>
      <c r="B389" s="41"/>
      <c r="C389" s="41"/>
      <c r="D389" s="41"/>
      <c r="E389" s="41"/>
      <c r="F389" s="51"/>
      <c r="G389" s="90"/>
      <c r="H389" s="41"/>
      <c r="I389" s="45"/>
      <c r="J389" s="49" t="s">
        <v>45</v>
      </c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/>
      <c r="V389" s="83"/>
      <c r="W389" s="84"/>
      <c r="X389" s="82"/>
      <c r="Y389" s="83"/>
      <c r="Z389" s="1"/>
    </row>
    <row r="390" spans="1:26" ht="23.25">
      <c r="A390" s="1"/>
      <c r="B390" s="41"/>
      <c r="C390" s="41"/>
      <c r="D390" s="41"/>
      <c r="E390" s="41"/>
      <c r="F390" s="51"/>
      <c r="G390" s="90"/>
      <c r="H390" s="41"/>
      <c r="I390" s="45"/>
      <c r="J390" s="49"/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/>
      <c r="V390" s="83"/>
      <c r="W390" s="84"/>
      <c r="X390" s="82"/>
      <c r="Y390" s="83"/>
      <c r="Z390" s="1"/>
    </row>
    <row r="391" spans="1:26" ht="23.25">
      <c r="A391" s="1"/>
      <c r="B391" s="41"/>
      <c r="C391" s="41"/>
      <c r="D391" s="41"/>
      <c r="E391" s="41"/>
      <c r="F391" s="51"/>
      <c r="G391" s="90"/>
      <c r="H391" s="41" t="s">
        <v>105</v>
      </c>
      <c r="I391" s="45"/>
      <c r="J391" s="49" t="s">
        <v>106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/>
      <c r="V391" s="83"/>
      <c r="W391" s="84"/>
      <c r="X391" s="82"/>
      <c r="Y391" s="83"/>
      <c r="Z391" s="1"/>
    </row>
    <row r="392" spans="1:26" ht="23.25">
      <c r="A392" s="1"/>
      <c r="B392" s="41"/>
      <c r="C392" s="41"/>
      <c r="D392" s="41"/>
      <c r="E392" s="41"/>
      <c r="F392" s="51"/>
      <c r="G392" s="90"/>
      <c r="H392" s="41"/>
      <c r="I392" s="45"/>
      <c r="J392" s="49" t="s">
        <v>107</v>
      </c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>
        <f>SUM(U393:U394)</f>
        <v>7034.4</v>
      </c>
      <c r="V392" s="83">
        <f>SUM(V393:V394)</f>
        <v>8498.7</v>
      </c>
      <c r="W392" s="84">
        <f>SUM(W393:W394)</f>
        <v>7917.400000000001</v>
      </c>
      <c r="X392" s="82">
        <f>+W392/U392*100</f>
        <v>112.55259865802346</v>
      </c>
      <c r="Y392" s="83">
        <f>+W392/V392*100</f>
        <v>93.16013037288056</v>
      </c>
      <c r="Z392" s="1"/>
    </row>
    <row r="393" spans="1:26" ht="23.25">
      <c r="A393" s="1"/>
      <c r="B393" s="41"/>
      <c r="C393" s="41"/>
      <c r="D393" s="41"/>
      <c r="E393" s="41"/>
      <c r="F393" s="51"/>
      <c r="G393" s="90"/>
      <c r="H393" s="41"/>
      <c r="I393" s="45"/>
      <c r="J393" s="49" t="s">
        <v>44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>
        <f aca="true" t="shared" si="14" ref="U393:W394">SUM(U388+U384+U380)</f>
        <v>7034.4</v>
      </c>
      <c r="V393" s="83">
        <f t="shared" si="14"/>
        <v>8498.7</v>
      </c>
      <c r="W393" s="84">
        <f t="shared" si="14"/>
        <v>7917.400000000001</v>
      </c>
      <c r="X393" s="82">
        <f>+W393/U393*100</f>
        <v>112.55259865802346</v>
      </c>
      <c r="Y393" s="83">
        <f>+W393/V393*100</f>
        <v>93.16013037288056</v>
      </c>
      <c r="Z393" s="1"/>
    </row>
    <row r="394" spans="1:26" ht="23.25">
      <c r="A394" s="1"/>
      <c r="B394" s="41"/>
      <c r="C394" s="41"/>
      <c r="D394" s="41"/>
      <c r="E394" s="41"/>
      <c r="F394" s="51"/>
      <c r="G394" s="90"/>
      <c r="H394" s="41"/>
      <c r="I394" s="45"/>
      <c r="J394" s="49" t="s">
        <v>45</v>
      </c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>
        <f t="shared" si="14"/>
        <v>0</v>
      </c>
      <c r="V394" s="83">
        <f t="shared" si="14"/>
        <v>0</v>
      </c>
      <c r="W394" s="84">
        <f t="shared" si="14"/>
        <v>0</v>
      </c>
      <c r="X394" s="82"/>
      <c r="Y394" s="83"/>
      <c r="Z394" s="1"/>
    </row>
    <row r="395" spans="1:26" ht="23.25">
      <c r="A395" s="1"/>
      <c r="B395" s="41"/>
      <c r="C395" s="41"/>
      <c r="D395" s="41"/>
      <c r="E395" s="41"/>
      <c r="F395" s="51"/>
      <c r="G395" s="90"/>
      <c r="H395" s="41"/>
      <c r="I395" s="45"/>
      <c r="J395" s="49"/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/>
      <c r="V395" s="83"/>
      <c r="W395" s="84"/>
      <c r="X395" s="82"/>
      <c r="Y395" s="83"/>
      <c r="Z395" s="1"/>
    </row>
    <row r="396" spans="1:26" ht="23.25">
      <c r="A396" s="1"/>
      <c r="B396" s="41"/>
      <c r="C396" s="41"/>
      <c r="D396" s="41"/>
      <c r="E396" s="41"/>
      <c r="F396" s="51" t="s">
        <v>182</v>
      </c>
      <c r="G396" s="90"/>
      <c r="H396" s="41"/>
      <c r="I396" s="45"/>
      <c r="J396" s="49" t="s">
        <v>183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/>
      <c r="V396" s="83"/>
      <c r="W396" s="84"/>
      <c r="X396" s="82"/>
      <c r="Y396" s="83"/>
      <c r="Z396" s="1"/>
    </row>
    <row r="397" spans="1:26" ht="23.25">
      <c r="A397" s="1"/>
      <c r="B397" s="41"/>
      <c r="C397" s="41"/>
      <c r="D397" s="41"/>
      <c r="E397" s="41"/>
      <c r="F397" s="51"/>
      <c r="G397" s="90"/>
      <c r="H397" s="41"/>
      <c r="I397" s="45"/>
      <c r="J397" s="49" t="s">
        <v>184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>
        <f>SUM(U398:U399)</f>
        <v>250466.40000000002</v>
      </c>
      <c r="V397" s="83">
        <f>SUM(V398:V399)</f>
        <v>287498.2</v>
      </c>
      <c r="W397" s="84">
        <f>SUM(W398:W399)</f>
        <v>275637.4</v>
      </c>
      <c r="X397" s="82">
        <f>+W397/U397*100</f>
        <v>110.04965137040337</v>
      </c>
      <c r="Y397" s="83">
        <f>+W397/V397*100</f>
        <v>95.8744785184742</v>
      </c>
      <c r="Z397" s="1"/>
    </row>
    <row r="398" spans="1:26" ht="23.25">
      <c r="A398" s="1"/>
      <c r="B398" s="41"/>
      <c r="C398" s="41"/>
      <c r="D398" s="41"/>
      <c r="E398" s="41"/>
      <c r="F398" s="51"/>
      <c r="G398" s="90"/>
      <c r="H398" s="41"/>
      <c r="I398" s="45"/>
      <c r="J398" s="49" t="s">
        <v>44</v>
      </c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>
        <f aca="true" t="shared" si="15" ref="U398:W399">+U402</f>
        <v>222766.40000000002</v>
      </c>
      <c r="V398" s="83">
        <f t="shared" si="15"/>
        <v>241071.60000000003</v>
      </c>
      <c r="W398" s="84">
        <f t="shared" si="15"/>
        <v>230207</v>
      </c>
      <c r="X398" s="82">
        <f>+W398/U398*100</f>
        <v>103.340090785684</v>
      </c>
      <c r="Y398" s="83">
        <f>+W398/V398*100</f>
        <v>95.49320616779411</v>
      </c>
      <c r="Z398" s="1"/>
    </row>
    <row r="399" spans="1:26" ht="23.25">
      <c r="A399" s="1"/>
      <c r="B399" s="41"/>
      <c r="C399" s="41"/>
      <c r="D399" s="41"/>
      <c r="E399" s="41"/>
      <c r="F399" s="51"/>
      <c r="G399" s="90"/>
      <c r="H399" s="41"/>
      <c r="I399" s="45"/>
      <c r="J399" s="49" t="s">
        <v>45</v>
      </c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>
        <f t="shared" si="15"/>
        <v>27700</v>
      </c>
      <c r="V399" s="83">
        <f t="shared" si="15"/>
        <v>46426.6</v>
      </c>
      <c r="W399" s="84">
        <f t="shared" si="15"/>
        <v>45430.4</v>
      </c>
      <c r="X399" s="82">
        <f>+W399/U399*100</f>
        <v>164.0086642599278</v>
      </c>
      <c r="Y399" s="83">
        <f>+W399/V399*100</f>
        <v>97.85424734957977</v>
      </c>
      <c r="Z399" s="1"/>
    </row>
    <row r="400" spans="1:26" ht="23.25">
      <c r="A400" s="1"/>
      <c r="B400" s="41"/>
      <c r="C400" s="41"/>
      <c r="D400" s="41"/>
      <c r="E400" s="41"/>
      <c r="F400" s="51"/>
      <c r="G400" s="90"/>
      <c r="H400" s="41"/>
      <c r="I400" s="45"/>
      <c r="J400" s="49"/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/>
      <c r="V400" s="83"/>
      <c r="W400" s="84"/>
      <c r="X400" s="82"/>
      <c r="Y400" s="83"/>
      <c r="Z400" s="1"/>
    </row>
    <row r="401" spans="1:26" ht="23.25">
      <c r="A401" s="1"/>
      <c r="B401" s="41"/>
      <c r="C401" s="41"/>
      <c r="D401" s="41"/>
      <c r="E401" s="41"/>
      <c r="F401" s="51"/>
      <c r="G401" s="90" t="s">
        <v>54</v>
      </c>
      <c r="H401" s="41"/>
      <c r="I401" s="45"/>
      <c r="J401" s="49" t="s">
        <v>55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>
        <f>SUM(U402:U403)</f>
        <v>250466.40000000002</v>
      </c>
      <c r="V401" s="83">
        <f>SUM(V402:V403)</f>
        <v>287498.2</v>
      </c>
      <c r="W401" s="84">
        <f>SUM(W402:W403)</f>
        <v>275637.4</v>
      </c>
      <c r="X401" s="82">
        <f>+W401/U401*100</f>
        <v>110.04965137040337</v>
      </c>
      <c r="Y401" s="83">
        <f>+W401/V401*100</f>
        <v>95.8744785184742</v>
      </c>
      <c r="Z401" s="1"/>
    </row>
    <row r="402" spans="1:26" ht="23.25">
      <c r="A402" s="1"/>
      <c r="B402" s="41"/>
      <c r="C402" s="41"/>
      <c r="D402" s="41"/>
      <c r="E402" s="41"/>
      <c r="F402" s="51"/>
      <c r="G402" s="90"/>
      <c r="H402" s="41"/>
      <c r="I402" s="45"/>
      <c r="J402" s="49" t="s">
        <v>44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f aca="true" t="shared" si="16" ref="U402:W403">SUM(U428+U441+U446+U535+U550)</f>
        <v>222766.40000000002</v>
      </c>
      <c r="V402" s="83">
        <f t="shared" si="16"/>
        <v>241071.60000000003</v>
      </c>
      <c r="W402" s="84">
        <f t="shared" si="16"/>
        <v>230207</v>
      </c>
      <c r="X402" s="82">
        <f>+W402/U402*100</f>
        <v>103.340090785684</v>
      </c>
      <c r="Y402" s="83">
        <f>+W402/V402*100</f>
        <v>95.49320616779411</v>
      </c>
      <c r="Z402" s="1"/>
    </row>
    <row r="403" spans="1:26" ht="23.25">
      <c r="A403" s="1"/>
      <c r="B403" s="41"/>
      <c r="C403" s="41"/>
      <c r="D403" s="41"/>
      <c r="E403" s="41"/>
      <c r="F403" s="51"/>
      <c r="G403" s="90"/>
      <c r="H403" s="41"/>
      <c r="I403" s="45"/>
      <c r="J403" s="49" t="s">
        <v>45</v>
      </c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>
        <f t="shared" si="16"/>
        <v>27700</v>
      </c>
      <c r="V403" s="83">
        <f t="shared" si="16"/>
        <v>46426.6</v>
      </c>
      <c r="W403" s="84">
        <f t="shared" si="16"/>
        <v>45430.4</v>
      </c>
      <c r="X403" s="82">
        <f>+W403/U403*100</f>
        <v>164.0086642599278</v>
      </c>
      <c r="Y403" s="83">
        <f>+W403/V403*100</f>
        <v>97.85424734957977</v>
      </c>
      <c r="Z403" s="1"/>
    </row>
    <row r="404" spans="1:26" ht="23.25">
      <c r="A404" s="1"/>
      <c r="B404" s="41"/>
      <c r="C404" s="41"/>
      <c r="D404" s="41"/>
      <c r="E404" s="41"/>
      <c r="F404" s="51"/>
      <c r="G404" s="90"/>
      <c r="H404" s="41"/>
      <c r="I404" s="45"/>
      <c r="J404" s="49"/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/>
      <c r="V404" s="83"/>
      <c r="W404" s="84"/>
      <c r="X404" s="82"/>
      <c r="Y404" s="83"/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244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30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28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33</v>
      </c>
      <c r="O409" s="63"/>
      <c r="P409" s="63"/>
      <c r="Q409" s="63"/>
      <c r="R409" s="64"/>
      <c r="S409" s="8" t="s">
        <v>21</v>
      </c>
      <c r="T409" s="8"/>
      <c r="U409" s="14" t="s">
        <v>2</v>
      </c>
      <c r="V409" s="15"/>
      <c r="W409" s="15"/>
      <c r="X409" s="15"/>
      <c r="Y409" s="16"/>
      <c r="Z409" s="1"/>
    </row>
    <row r="410" spans="1:26" ht="23.25">
      <c r="A410" s="1"/>
      <c r="B410" s="20" t="s">
        <v>29</v>
      </c>
      <c r="C410" s="21"/>
      <c r="D410" s="21"/>
      <c r="E410" s="21"/>
      <c r="F410" s="21"/>
      <c r="G410" s="21"/>
      <c r="H410" s="62"/>
      <c r="I410" s="1"/>
      <c r="J410" s="2" t="s">
        <v>4</v>
      </c>
      <c r="K410" s="18"/>
      <c r="L410" s="23" t="s">
        <v>22</v>
      </c>
      <c r="M410" s="23" t="s">
        <v>31</v>
      </c>
      <c r="N410" s="65"/>
      <c r="O410" s="17"/>
      <c r="P410" s="66"/>
      <c r="Q410" s="23" t="s">
        <v>3</v>
      </c>
      <c r="R410" s="16"/>
      <c r="S410" s="15" t="s">
        <v>23</v>
      </c>
      <c r="T410" s="15"/>
      <c r="U410" s="20" t="s">
        <v>20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24</v>
      </c>
      <c r="M411" s="31" t="s">
        <v>24</v>
      </c>
      <c r="N411" s="29" t="s">
        <v>6</v>
      </c>
      <c r="O411" s="68" t="s">
        <v>7</v>
      </c>
      <c r="P411" s="29" t="s">
        <v>8</v>
      </c>
      <c r="Q411" s="20" t="s">
        <v>41</v>
      </c>
      <c r="R411" s="22"/>
      <c r="S411" s="27" t="s">
        <v>25</v>
      </c>
      <c r="T411" s="15"/>
      <c r="U411" s="24"/>
      <c r="V411" s="25"/>
      <c r="W411" s="1"/>
      <c r="X411" s="14" t="s">
        <v>3</v>
      </c>
      <c r="Y411" s="16"/>
      <c r="Z411" s="1"/>
    </row>
    <row r="412" spans="1:26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8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26</v>
      </c>
      <c r="M412" s="29" t="s">
        <v>32</v>
      </c>
      <c r="N412" s="29"/>
      <c r="O412" s="29"/>
      <c r="P412" s="29"/>
      <c r="Q412" s="26" t="s">
        <v>34</v>
      </c>
      <c r="R412" s="30" t="s">
        <v>34</v>
      </c>
      <c r="S412" s="96" t="s">
        <v>37</v>
      </c>
      <c r="T412" s="98" t="s">
        <v>38</v>
      </c>
      <c r="U412" s="31" t="s">
        <v>6</v>
      </c>
      <c r="V412" s="29" t="s">
        <v>9</v>
      </c>
      <c r="W412" s="26" t="s">
        <v>10</v>
      </c>
      <c r="X412" s="14" t="s">
        <v>11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35</v>
      </c>
      <c r="R413" s="38" t="s">
        <v>36</v>
      </c>
      <c r="S413" s="97"/>
      <c r="T413" s="99"/>
      <c r="U413" s="32"/>
      <c r="V413" s="33"/>
      <c r="W413" s="34"/>
      <c r="X413" s="39" t="s">
        <v>39</v>
      </c>
      <c r="Y413" s="40" t="s">
        <v>40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122</v>
      </c>
      <c r="C415" s="41" t="s">
        <v>123</v>
      </c>
      <c r="D415" s="41" t="s">
        <v>48</v>
      </c>
      <c r="E415" s="41" t="s">
        <v>50</v>
      </c>
      <c r="F415" s="51" t="s">
        <v>182</v>
      </c>
      <c r="G415" s="90" t="s">
        <v>54</v>
      </c>
      <c r="H415" s="41"/>
      <c r="I415" s="45"/>
      <c r="J415" s="49" t="s">
        <v>185</v>
      </c>
      <c r="K415" s="50"/>
      <c r="L415" s="43"/>
      <c r="M415" s="71"/>
      <c r="N415" s="72"/>
      <c r="O415" s="73"/>
      <c r="P415" s="71"/>
      <c r="Q415" s="79"/>
      <c r="R415" s="80"/>
      <c r="S415" s="79"/>
      <c r="T415" s="81"/>
      <c r="U415" s="82"/>
      <c r="V415" s="83"/>
      <c r="W415" s="84"/>
      <c r="X415" s="82"/>
      <c r="Y415" s="83"/>
      <c r="Z415" s="1"/>
    </row>
    <row r="416" spans="1:26" ht="23.25">
      <c r="A416" s="1"/>
      <c r="B416" s="41"/>
      <c r="C416" s="41"/>
      <c r="D416" s="41"/>
      <c r="E416" s="41"/>
      <c r="F416" s="51"/>
      <c r="G416" s="90"/>
      <c r="H416" s="41"/>
      <c r="I416" s="45"/>
      <c r="J416" s="49" t="s">
        <v>256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/>
      <c r="V416" s="83"/>
      <c r="W416" s="84"/>
      <c r="X416" s="82"/>
      <c r="Y416" s="83"/>
      <c r="Z416" s="1"/>
    </row>
    <row r="417" spans="1:26" ht="23.25">
      <c r="A417" s="1"/>
      <c r="B417" s="41"/>
      <c r="C417" s="41"/>
      <c r="D417" s="41"/>
      <c r="E417" s="41"/>
      <c r="F417" s="51"/>
      <c r="G417" s="90"/>
      <c r="H417" s="41"/>
      <c r="I417" s="45"/>
      <c r="J417" s="49" t="s">
        <v>186</v>
      </c>
      <c r="K417" s="50"/>
      <c r="L417" s="43" t="s">
        <v>187</v>
      </c>
      <c r="M417" s="71">
        <v>22</v>
      </c>
      <c r="N417" s="72">
        <v>3</v>
      </c>
      <c r="O417" s="73">
        <v>3</v>
      </c>
      <c r="P417" s="71">
        <v>3</v>
      </c>
      <c r="Q417" s="79">
        <f>+P417/N417*100</f>
        <v>100</v>
      </c>
      <c r="R417" s="80">
        <f>+P417/O417*100</f>
        <v>100</v>
      </c>
      <c r="S417" s="79">
        <f>+N417/M417*100</f>
        <v>13.636363636363635</v>
      </c>
      <c r="T417" s="81">
        <f>+P417/M417*100</f>
        <v>13.636363636363635</v>
      </c>
      <c r="U417" s="82">
        <f>SUM(U418:U419)</f>
        <v>60663.1</v>
      </c>
      <c r="V417" s="83">
        <f>SUM(V418:V419)</f>
        <v>62022.1</v>
      </c>
      <c r="W417" s="84">
        <f>SUM(W418:W419)</f>
        <v>60765.2</v>
      </c>
      <c r="X417" s="82">
        <f>+W417/U417*100</f>
        <v>100.16830659824505</v>
      </c>
      <c r="Y417" s="83">
        <f>+W417/V417*100</f>
        <v>97.97346429740367</v>
      </c>
      <c r="Z417" s="1"/>
    </row>
    <row r="418" spans="1:26" ht="23.25">
      <c r="A418" s="1"/>
      <c r="B418" s="41"/>
      <c r="C418" s="41"/>
      <c r="D418" s="41"/>
      <c r="E418" s="41"/>
      <c r="F418" s="51"/>
      <c r="G418" s="90"/>
      <c r="H418" s="41"/>
      <c r="I418" s="45"/>
      <c r="J418" s="49" t="s">
        <v>44</v>
      </c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>
        <v>60663.1</v>
      </c>
      <c r="V418" s="83">
        <v>62022.1</v>
      </c>
      <c r="W418" s="84">
        <v>60765.2</v>
      </c>
      <c r="X418" s="82">
        <f>+W418/U418*100</f>
        <v>100.16830659824505</v>
      </c>
      <c r="Y418" s="83">
        <f>+W418/V418*100</f>
        <v>97.97346429740367</v>
      </c>
      <c r="Z418" s="1"/>
    </row>
    <row r="419" spans="1:26" ht="23.25">
      <c r="A419" s="1"/>
      <c r="B419" s="41"/>
      <c r="C419" s="41"/>
      <c r="D419" s="41"/>
      <c r="E419" s="41"/>
      <c r="F419" s="51"/>
      <c r="G419" s="90"/>
      <c r="H419" s="41"/>
      <c r="I419" s="45"/>
      <c r="J419" s="49" t="s">
        <v>45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/>
      <c r="V419" s="83"/>
      <c r="W419" s="84"/>
      <c r="X419" s="82"/>
      <c r="Y419" s="83"/>
      <c r="Z419" s="1"/>
    </row>
    <row r="420" spans="1:26" ht="23.25">
      <c r="A420" s="1"/>
      <c r="B420" s="41"/>
      <c r="C420" s="41"/>
      <c r="D420" s="41"/>
      <c r="E420" s="41"/>
      <c r="F420" s="51"/>
      <c r="G420" s="90"/>
      <c r="H420" s="41"/>
      <c r="I420" s="45"/>
      <c r="J420" s="49" t="s">
        <v>168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/>
      <c r="V420" s="83"/>
      <c r="W420" s="84"/>
      <c r="X420" s="82"/>
      <c r="Y420" s="83"/>
      <c r="Z420" s="1"/>
    </row>
    <row r="421" spans="1:26" ht="23.25">
      <c r="A421" s="1"/>
      <c r="B421" s="41"/>
      <c r="C421" s="41"/>
      <c r="D421" s="41"/>
      <c r="E421" s="41"/>
      <c r="F421" s="51"/>
      <c r="G421" s="90"/>
      <c r="H421" s="41"/>
      <c r="I421" s="45"/>
      <c r="J421" s="49" t="s">
        <v>188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/>
      <c r="V421" s="83"/>
      <c r="W421" s="84"/>
      <c r="X421" s="82"/>
      <c r="Y421" s="83"/>
      <c r="Z421" s="1"/>
    </row>
    <row r="422" spans="1:26" ht="23.25">
      <c r="A422" s="1"/>
      <c r="B422" s="41"/>
      <c r="C422" s="41"/>
      <c r="D422" s="41"/>
      <c r="E422" s="41"/>
      <c r="F422" s="51"/>
      <c r="G422" s="90"/>
      <c r="H422" s="41"/>
      <c r="I422" s="45"/>
      <c r="J422" s="49" t="s">
        <v>189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/>
      <c r="V422" s="83"/>
      <c r="W422" s="84"/>
      <c r="X422" s="82"/>
      <c r="Y422" s="83"/>
      <c r="Z422" s="1"/>
    </row>
    <row r="423" spans="1:26" ht="23.25">
      <c r="A423" s="1"/>
      <c r="B423" s="41"/>
      <c r="C423" s="41"/>
      <c r="D423" s="41"/>
      <c r="E423" s="41"/>
      <c r="F423" s="51"/>
      <c r="G423" s="90"/>
      <c r="H423" s="41"/>
      <c r="I423" s="45"/>
      <c r="J423" s="49" t="s">
        <v>190</v>
      </c>
      <c r="K423" s="50"/>
      <c r="L423" s="43" t="s">
        <v>134</v>
      </c>
      <c r="M423" s="71">
        <v>1</v>
      </c>
      <c r="N423" s="72">
        <v>1</v>
      </c>
      <c r="O423" s="73">
        <v>1</v>
      </c>
      <c r="P423" s="95">
        <v>0.78</v>
      </c>
      <c r="Q423" s="79">
        <f>+P423/N423*100</f>
        <v>78</v>
      </c>
      <c r="R423" s="80">
        <f>+P423/O423*100</f>
        <v>78</v>
      </c>
      <c r="S423" s="79">
        <f>+N423/M423*100</f>
        <v>100</v>
      </c>
      <c r="T423" s="81">
        <f>+P423/M423*100</f>
        <v>78</v>
      </c>
      <c r="U423" s="82">
        <f>SUM(U424:U425)</f>
        <v>31660.1</v>
      </c>
      <c r="V423" s="83">
        <f>SUM(V424:V425)</f>
        <v>32152.4</v>
      </c>
      <c r="W423" s="84">
        <f>SUM(W424:W425)</f>
        <v>31497.9</v>
      </c>
      <c r="X423" s="82">
        <f>+W423/U423*100</f>
        <v>99.48768323536565</v>
      </c>
      <c r="Y423" s="83">
        <f>+W423/V423*100</f>
        <v>97.96438213010538</v>
      </c>
      <c r="Z423" s="1"/>
    </row>
    <row r="424" spans="1:26" ht="23.25">
      <c r="A424" s="1"/>
      <c r="B424" s="41"/>
      <c r="C424" s="41"/>
      <c r="D424" s="41"/>
      <c r="E424" s="41"/>
      <c r="F424" s="51"/>
      <c r="G424" s="90"/>
      <c r="H424" s="41"/>
      <c r="I424" s="45"/>
      <c r="J424" s="49" t="s">
        <v>44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>
        <f>2675.9+193.3+1090.9</f>
        <v>3960.1000000000004</v>
      </c>
      <c r="V424" s="83">
        <f>32152.4-27700</f>
        <v>4452.4000000000015</v>
      </c>
      <c r="W424" s="84">
        <f>31497.9-27300</f>
        <v>4197.9000000000015</v>
      </c>
      <c r="X424" s="82">
        <f>+W424/U424*100</f>
        <v>106.00489886619027</v>
      </c>
      <c r="Y424" s="83">
        <f>+W424/V424*100</f>
        <v>94.28398167280568</v>
      </c>
      <c r="Z424" s="1"/>
    </row>
    <row r="425" spans="1:26" ht="23.25">
      <c r="A425" s="1"/>
      <c r="B425" s="41"/>
      <c r="C425" s="41"/>
      <c r="D425" s="41"/>
      <c r="E425" s="41"/>
      <c r="F425" s="51"/>
      <c r="G425" s="90"/>
      <c r="H425" s="41"/>
      <c r="I425" s="45"/>
      <c r="J425" s="49" t="s">
        <v>45</v>
      </c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>
        <v>27700</v>
      </c>
      <c r="V425" s="83">
        <v>27700</v>
      </c>
      <c r="W425" s="84">
        <v>27300</v>
      </c>
      <c r="X425" s="82">
        <f>+W425/U425*100</f>
        <v>98.55595667870037</v>
      </c>
      <c r="Y425" s="83">
        <f>+W425/V425*100</f>
        <v>98.55595667870037</v>
      </c>
      <c r="Z425" s="1"/>
    </row>
    <row r="426" spans="1:26" ht="23.25">
      <c r="A426" s="1"/>
      <c r="B426" s="41"/>
      <c r="C426" s="41"/>
      <c r="D426" s="41"/>
      <c r="E426" s="41"/>
      <c r="F426" s="51"/>
      <c r="G426" s="90"/>
      <c r="H426" s="41"/>
      <c r="I426" s="45"/>
      <c r="J426" s="49"/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/>
      <c r="V426" s="83"/>
      <c r="W426" s="84"/>
      <c r="X426" s="82"/>
      <c r="Y426" s="83"/>
      <c r="Z426" s="1"/>
    </row>
    <row r="427" spans="1:26" ht="23.25">
      <c r="A427" s="1"/>
      <c r="B427" s="41"/>
      <c r="C427" s="41"/>
      <c r="D427" s="41"/>
      <c r="E427" s="41"/>
      <c r="F427" s="51"/>
      <c r="G427" s="90"/>
      <c r="H427" s="41" t="s">
        <v>71</v>
      </c>
      <c r="I427" s="45"/>
      <c r="J427" s="49" t="s">
        <v>72</v>
      </c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>
        <f>SUM(U428:U429)</f>
        <v>92323.2</v>
      </c>
      <c r="V427" s="83">
        <f>SUM(V428:V429)</f>
        <v>94174.5</v>
      </c>
      <c r="W427" s="84">
        <f>SUM(W428:W429)</f>
        <v>92263.1</v>
      </c>
      <c r="X427" s="82">
        <f>+W427/U427*100</f>
        <v>99.93490260302936</v>
      </c>
      <c r="Y427" s="83">
        <f>+W427/V427*100</f>
        <v>97.97036352728182</v>
      </c>
      <c r="Z427" s="1"/>
    </row>
    <row r="428" spans="1:26" ht="23.25">
      <c r="A428" s="1"/>
      <c r="B428" s="41"/>
      <c r="C428" s="41"/>
      <c r="D428" s="41"/>
      <c r="E428" s="41"/>
      <c r="F428" s="51"/>
      <c r="G428" s="90"/>
      <c r="H428" s="41"/>
      <c r="I428" s="45"/>
      <c r="J428" s="49" t="s">
        <v>44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f aca="true" t="shared" si="17" ref="U428:W429">SUM(U424+U418)</f>
        <v>64623.2</v>
      </c>
      <c r="V428" s="83">
        <f t="shared" si="17"/>
        <v>66474.5</v>
      </c>
      <c r="W428" s="84">
        <f t="shared" si="17"/>
        <v>64963.1</v>
      </c>
      <c r="X428" s="82">
        <f>+W428/U428*100</f>
        <v>100.5259720967083</v>
      </c>
      <c r="Y428" s="83">
        <f>+W428/V428*100</f>
        <v>97.72634619290103</v>
      </c>
      <c r="Z428" s="1"/>
    </row>
    <row r="429" spans="1:26" ht="23.25">
      <c r="A429" s="1"/>
      <c r="B429" s="41"/>
      <c r="C429" s="41"/>
      <c r="D429" s="41"/>
      <c r="E429" s="41"/>
      <c r="F429" s="51"/>
      <c r="G429" s="90"/>
      <c r="H429" s="41"/>
      <c r="I429" s="45"/>
      <c r="J429" s="49" t="s">
        <v>45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f t="shared" si="17"/>
        <v>27700</v>
      </c>
      <c r="V429" s="83">
        <f t="shared" si="17"/>
        <v>27700</v>
      </c>
      <c r="W429" s="84">
        <f t="shared" si="17"/>
        <v>27300</v>
      </c>
      <c r="X429" s="82">
        <f>+W429/U429*100</f>
        <v>98.55595667870037</v>
      </c>
      <c r="Y429" s="83">
        <f>+W429/V429*100</f>
        <v>98.55595667870037</v>
      </c>
      <c r="Z429" s="1"/>
    </row>
    <row r="430" spans="1:26" ht="23.25">
      <c r="A430" s="1"/>
      <c r="B430" s="41"/>
      <c r="C430" s="41"/>
      <c r="D430" s="41"/>
      <c r="E430" s="41"/>
      <c r="F430" s="51"/>
      <c r="G430" s="90"/>
      <c r="H430" s="41"/>
      <c r="I430" s="45"/>
      <c r="J430" s="49"/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3"/>
      <c r="W430" s="84"/>
      <c r="X430" s="82"/>
      <c r="Y430" s="83"/>
      <c r="Z430" s="1"/>
    </row>
    <row r="431" spans="1:26" ht="23.25">
      <c r="A431" s="1"/>
      <c r="B431" s="41"/>
      <c r="C431" s="41"/>
      <c r="D431" s="41"/>
      <c r="E431" s="41"/>
      <c r="F431" s="51"/>
      <c r="G431" s="90"/>
      <c r="H431" s="41"/>
      <c r="I431" s="45"/>
      <c r="J431" s="49" t="s">
        <v>191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/>
      <c r="V431" s="83"/>
      <c r="W431" s="84"/>
      <c r="X431" s="82"/>
      <c r="Y431" s="83"/>
      <c r="Z431" s="1"/>
    </row>
    <row r="432" spans="1:26" ht="23.25">
      <c r="A432" s="1"/>
      <c r="B432" s="41"/>
      <c r="C432" s="41"/>
      <c r="D432" s="41"/>
      <c r="E432" s="41"/>
      <c r="F432" s="51"/>
      <c r="G432" s="90"/>
      <c r="H432" s="41"/>
      <c r="I432" s="45"/>
      <c r="J432" s="49" t="s">
        <v>192</v>
      </c>
      <c r="K432" s="50"/>
      <c r="L432" s="43" t="s">
        <v>134</v>
      </c>
      <c r="M432" s="71">
        <v>1</v>
      </c>
      <c r="N432" s="72">
        <v>1</v>
      </c>
      <c r="O432" s="73">
        <v>1</v>
      </c>
      <c r="P432" s="71">
        <v>1</v>
      </c>
      <c r="Q432" s="79">
        <f>+P432/N432*100</f>
        <v>100</v>
      </c>
      <c r="R432" s="80">
        <f>+P432/O432*100</f>
        <v>100</v>
      </c>
      <c r="S432" s="79">
        <f>+N432/M432*100</f>
        <v>100</v>
      </c>
      <c r="T432" s="81">
        <f>+P432/M432*100</f>
        <v>100</v>
      </c>
      <c r="U432" s="82">
        <f>SUM(U433:U434)</f>
        <v>30864.8</v>
      </c>
      <c r="V432" s="83">
        <f>SUM(V433:V434)</f>
        <v>28339.1</v>
      </c>
      <c r="W432" s="84">
        <f>SUM(W433:W434)</f>
        <v>28168.4</v>
      </c>
      <c r="X432" s="82">
        <f>+W432/U432*100</f>
        <v>91.26383452994999</v>
      </c>
      <c r="Y432" s="83">
        <f>+W432/V432*100</f>
        <v>99.39765200729734</v>
      </c>
      <c r="Z432" s="1"/>
    </row>
    <row r="433" spans="1:26" ht="23.25">
      <c r="A433" s="1"/>
      <c r="B433" s="41"/>
      <c r="C433" s="41"/>
      <c r="D433" s="41"/>
      <c r="E433" s="41"/>
      <c r="F433" s="51"/>
      <c r="G433" s="90"/>
      <c r="H433" s="41"/>
      <c r="I433" s="45"/>
      <c r="J433" s="49" t="s">
        <v>44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v>30864.8</v>
      </c>
      <c r="V433" s="83">
        <v>28339.1</v>
      </c>
      <c r="W433" s="84">
        <v>28168.4</v>
      </c>
      <c r="X433" s="82">
        <f>+W433/U433*100</f>
        <v>91.26383452994999</v>
      </c>
      <c r="Y433" s="83">
        <f>+W433/V433*100</f>
        <v>99.39765200729734</v>
      </c>
      <c r="Z433" s="1"/>
    </row>
    <row r="434" spans="1:26" ht="23.25">
      <c r="A434" s="1"/>
      <c r="B434" s="41"/>
      <c r="C434" s="41"/>
      <c r="D434" s="41"/>
      <c r="E434" s="41"/>
      <c r="F434" s="51"/>
      <c r="G434" s="90"/>
      <c r="H434" s="41"/>
      <c r="I434" s="45"/>
      <c r="J434" s="49" t="s">
        <v>45</v>
      </c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/>
      <c r="V434" s="83"/>
      <c r="W434" s="84">
        <v>0</v>
      </c>
      <c r="X434" s="82"/>
      <c r="Y434" s="83"/>
      <c r="Z434" s="1"/>
    </row>
    <row r="435" spans="1:26" ht="23.25">
      <c r="A435" s="1"/>
      <c r="B435" s="41"/>
      <c r="C435" s="41"/>
      <c r="D435" s="41"/>
      <c r="E435" s="41"/>
      <c r="F435" s="51"/>
      <c r="G435" s="90"/>
      <c r="H435" s="41"/>
      <c r="I435" s="45"/>
      <c r="J435" s="49" t="s">
        <v>257</v>
      </c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/>
      <c r="V435" s="83"/>
      <c r="W435" s="84"/>
      <c r="X435" s="82"/>
      <c r="Y435" s="83"/>
      <c r="Z435" s="1"/>
    </row>
    <row r="436" spans="1:26" ht="23.25">
      <c r="A436" s="1"/>
      <c r="B436" s="41"/>
      <c r="C436" s="41"/>
      <c r="D436" s="41"/>
      <c r="E436" s="41"/>
      <c r="F436" s="51"/>
      <c r="G436" s="90"/>
      <c r="H436" s="41"/>
      <c r="I436" s="45"/>
      <c r="J436" s="49" t="s">
        <v>193</v>
      </c>
      <c r="K436" s="50"/>
      <c r="L436" s="43" t="s">
        <v>194</v>
      </c>
      <c r="M436" s="71">
        <v>867</v>
      </c>
      <c r="N436" s="72">
        <v>200</v>
      </c>
      <c r="O436" s="73">
        <v>200</v>
      </c>
      <c r="P436" s="71">
        <v>212</v>
      </c>
      <c r="Q436" s="79">
        <f>+P436/N436*100</f>
        <v>106</v>
      </c>
      <c r="R436" s="80">
        <f>+P436/O436*100</f>
        <v>106</v>
      </c>
      <c r="S436" s="79">
        <f>+N436/M436*100</f>
        <v>23.06805074971165</v>
      </c>
      <c r="T436" s="81">
        <f>+P436/M436*100</f>
        <v>24.452133794694348</v>
      </c>
      <c r="U436" s="82">
        <f>SUM(U437:U438)</f>
        <v>22234.7</v>
      </c>
      <c r="V436" s="83">
        <f>SUM(V437:V438)</f>
        <v>25328.5</v>
      </c>
      <c r="W436" s="84">
        <f>SUM(W437:W438)</f>
        <v>23518.5</v>
      </c>
      <c r="X436" s="82">
        <f>+W436/U436*100</f>
        <v>105.77385797874493</v>
      </c>
      <c r="Y436" s="83">
        <f>+W436/V436*100</f>
        <v>92.85389975719052</v>
      </c>
      <c r="Z436" s="1"/>
    </row>
    <row r="437" spans="1:26" ht="23.25">
      <c r="A437" s="1"/>
      <c r="B437" s="41"/>
      <c r="C437" s="41"/>
      <c r="D437" s="41"/>
      <c r="E437" s="41"/>
      <c r="F437" s="51"/>
      <c r="G437" s="90"/>
      <c r="H437" s="41"/>
      <c r="I437" s="45"/>
      <c r="J437" s="49" t="s">
        <v>44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>
        <v>22234.7</v>
      </c>
      <c r="V437" s="83">
        <v>25328.5</v>
      </c>
      <c r="W437" s="84">
        <v>23518.5</v>
      </c>
      <c r="X437" s="82">
        <f>+W437/U437*100</f>
        <v>105.77385797874493</v>
      </c>
      <c r="Y437" s="83">
        <f>+W437/V437*100</f>
        <v>92.85389975719052</v>
      </c>
      <c r="Z437" s="1"/>
    </row>
    <row r="438" spans="1:26" ht="23.25">
      <c r="A438" s="1"/>
      <c r="B438" s="41"/>
      <c r="C438" s="41"/>
      <c r="D438" s="41"/>
      <c r="E438" s="41"/>
      <c r="F438" s="51"/>
      <c r="G438" s="90"/>
      <c r="H438" s="41"/>
      <c r="I438" s="45"/>
      <c r="J438" s="49" t="s">
        <v>45</v>
      </c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/>
      <c r="Y438" s="83"/>
      <c r="Z438" s="1"/>
    </row>
    <row r="439" spans="1:26" ht="23.25">
      <c r="A439" s="1"/>
      <c r="B439" s="41"/>
      <c r="C439" s="41"/>
      <c r="D439" s="41"/>
      <c r="E439" s="41"/>
      <c r="F439" s="51"/>
      <c r="G439" s="90"/>
      <c r="H439" s="41"/>
      <c r="I439" s="45"/>
      <c r="J439" s="49"/>
      <c r="K439" s="50"/>
      <c r="L439" s="43"/>
      <c r="M439" s="71"/>
      <c r="N439" s="72"/>
      <c r="O439" s="73"/>
      <c r="P439" s="71"/>
      <c r="Q439" s="79"/>
      <c r="R439" s="80"/>
      <c r="S439" s="79"/>
      <c r="T439" s="81"/>
      <c r="U439" s="82"/>
      <c r="V439" s="83"/>
      <c r="W439" s="84"/>
      <c r="X439" s="82"/>
      <c r="Y439" s="83"/>
      <c r="Z439" s="1"/>
    </row>
    <row r="440" spans="1:26" ht="23.25">
      <c r="A440" s="1"/>
      <c r="B440" s="41"/>
      <c r="C440" s="41"/>
      <c r="D440" s="41"/>
      <c r="E440" s="41"/>
      <c r="F440" s="51"/>
      <c r="G440" s="90"/>
      <c r="H440" s="41" t="s">
        <v>73</v>
      </c>
      <c r="I440" s="45"/>
      <c r="J440" s="49" t="s">
        <v>195</v>
      </c>
      <c r="K440" s="50"/>
      <c r="L440" s="43"/>
      <c r="M440" s="71"/>
      <c r="N440" s="72"/>
      <c r="O440" s="73"/>
      <c r="P440" s="71"/>
      <c r="Q440" s="79"/>
      <c r="R440" s="80"/>
      <c r="S440" s="79"/>
      <c r="T440" s="81"/>
      <c r="U440" s="82">
        <f>SUM(U441:U442)</f>
        <v>53099.5</v>
      </c>
      <c r="V440" s="83">
        <f>SUM(V441:V442)</f>
        <v>53667.6</v>
      </c>
      <c r="W440" s="84">
        <f>SUM(W441:W442)</f>
        <v>51686.9</v>
      </c>
      <c r="X440" s="82">
        <f>+W440/U440*100</f>
        <v>97.33971129671654</v>
      </c>
      <c r="Y440" s="83">
        <f>+W440/V440*100</f>
        <v>96.30931884414433</v>
      </c>
      <c r="Z440" s="1"/>
    </row>
    <row r="441" spans="1:26" ht="23.25">
      <c r="A441" s="1"/>
      <c r="B441" s="41"/>
      <c r="C441" s="41"/>
      <c r="D441" s="41"/>
      <c r="E441" s="41"/>
      <c r="F441" s="51"/>
      <c r="G441" s="90"/>
      <c r="H441" s="41"/>
      <c r="I441" s="45"/>
      <c r="J441" s="49" t="s">
        <v>44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>
        <f aca="true" t="shared" si="18" ref="U441:W442">SUM(U437+U433)</f>
        <v>53099.5</v>
      </c>
      <c r="V441" s="83">
        <f t="shared" si="18"/>
        <v>53667.6</v>
      </c>
      <c r="W441" s="84">
        <f t="shared" si="18"/>
        <v>51686.9</v>
      </c>
      <c r="X441" s="82">
        <f>+W441/U441*100</f>
        <v>97.33971129671654</v>
      </c>
      <c r="Y441" s="83">
        <f>+W441/V441*100</f>
        <v>96.30931884414433</v>
      </c>
      <c r="Z441" s="1"/>
    </row>
    <row r="442" spans="1:26" ht="23.25">
      <c r="A442" s="1"/>
      <c r="B442" s="41"/>
      <c r="C442" s="41"/>
      <c r="D442" s="41"/>
      <c r="E442" s="41"/>
      <c r="F442" s="51"/>
      <c r="G442" s="90"/>
      <c r="H442" s="41"/>
      <c r="I442" s="45"/>
      <c r="J442" s="49" t="s">
        <v>45</v>
      </c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>
        <f t="shared" si="18"/>
        <v>0</v>
      </c>
      <c r="V442" s="83">
        <f t="shared" si="18"/>
        <v>0</v>
      </c>
      <c r="W442" s="84">
        <f t="shared" si="18"/>
        <v>0</v>
      </c>
      <c r="X442" s="82"/>
      <c r="Y442" s="83"/>
      <c r="Z442" s="1"/>
    </row>
    <row r="443" spans="1:26" ht="23.25">
      <c r="A443" s="1"/>
      <c r="B443" s="41"/>
      <c r="C443" s="41"/>
      <c r="D443" s="41"/>
      <c r="E443" s="41"/>
      <c r="F443" s="51"/>
      <c r="G443" s="90"/>
      <c r="H443" s="41"/>
      <c r="I443" s="45"/>
      <c r="J443" s="49"/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/>
      <c r="V443" s="83"/>
      <c r="W443" s="84"/>
      <c r="X443" s="82"/>
      <c r="Y443" s="83"/>
      <c r="Z443" s="1"/>
    </row>
    <row r="444" spans="1:26" ht="23.25">
      <c r="A444" s="1"/>
      <c r="B444" s="41"/>
      <c r="C444" s="41"/>
      <c r="D444" s="41"/>
      <c r="E444" s="41"/>
      <c r="F444" s="51"/>
      <c r="G444" s="90"/>
      <c r="H444" s="41"/>
      <c r="I444" s="45"/>
      <c r="J444" s="49" t="s">
        <v>196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/>
      <c r="V444" s="83"/>
      <c r="W444" s="84"/>
      <c r="X444" s="82"/>
      <c r="Y444" s="83"/>
      <c r="Z444" s="1"/>
    </row>
    <row r="445" spans="1:26" ht="23.25">
      <c r="A445" s="1"/>
      <c r="B445" s="41"/>
      <c r="C445" s="41"/>
      <c r="D445" s="41"/>
      <c r="E445" s="41"/>
      <c r="F445" s="51"/>
      <c r="G445" s="90"/>
      <c r="H445" s="41"/>
      <c r="I445" s="45"/>
      <c r="J445" s="49" t="s">
        <v>197</v>
      </c>
      <c r="K445" s="50"/>
      <c r="L445" s="43" t="s">
        <v>194</v>
      </c>
      <c r="M445" s="71">
        <v>1131</v>
      </c>
      <c r="N445" s="72">
        <v>1131</v>
      </c>
      <c r="O445" s="73">
        <v>1131</v>
      </c>
      <c r="P445" s="71">
        <v>1170</v>
      </c>
      <c r="Q445" s="79">
        <f>+P445/N445*100</f>
        <v>103.44827586206897</v>
      </c>
      <c r="R445" s="80">
        <f>+P445/O445*100</f>
        <v>103.44827586206897</v>
      </c>
      <c r="S445" s="79">
        <f>+N445/M445*100</f>
        <v>100</v>
      </c>
      <c r="T445" s="81">
        <f>+P445/M445*100</f>
        <v>103.44827586206897</v>
      </c>
      <c r="U445" s="82">
        <f>SUM(U446:U447)</f>
        <v>101868.50000000003</v>
      </c>
      <c r="V445" s="83">
        <f>SUM(V446:V447)</f>
        <v>118027.30000000002</v>
      </c>
      <c r="W445" s="84">
        <f>SUM(W446:W447)</f>
        <v>110855.6</v>
      </c>
      <c r="X445" s="82">
        <f>+W445/U445*100</f>
        <v>108.82225614395027</v>
      </c>
      <c r="Y445" s="83">
        <f>+W445/V445*100</f>
        <v>93.92369392504953</v>
      </c>
      <c r="Z445" s="1"/>
    </row>
    <row r="446" spans="1:26" ht="23.25">
      <c r="A446" s="1"/>
      <c r="B446" s="41"/>
      <c r="C446" s="41"/>
      <c r="D446" s="41"/>
      <c r="E446" s="41"/>
      <c r="F446" s="51"/>
      <c r="G446" s="90"/>
      <c r="H446" s="41"/>
      <c r="I446" s="45"/>
      <c r="J446" s="49" t="s">
        <v>44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>
        <f aca="true" t="shared" si="19" ref="U446:W447">SUM(U460+U463+U466+U469+U472+U475+U478+U481+U484+U487+U490+U493+U506+U509)</f>
        <v>101868.50000000003</v>
      </c>
      <c r="V446" s="83">
        <f t="shared" si="19"/>
        <v>118027.30000000002</v>
      </c>
      <c r="W446" s="84">
        <f t="shared" si="19"/>
        <v>110855.6</v>
      </c>
      <c r="X446" s="82">
        <f>+W446/U446*100</f>
        <v>108.82225614395027</v>
      </c>
      <c r="Y446" s="83">
        <f>+W446/V446*100</f>
        <v>93.92369392504953</v>
      </c>
      <c r="Z446" s="1"/>
    </row>
    <row r="447" spans="1:26" ht="23.25">
      <c r="A447" s="1"/>
      <c r="B447" s="41"/>
      <c r="C447" s="41"/>
      <c r="D447" s="41"/>
      <c r="E447" s="41"/>
      <c r="F447" s="51"/>
      <c r="G447" s="90"/>
      <c r="H447" s="41"/>
      <c r="I447" s="45"/>
      <c r="J447" s="49" t="s">
        <v>45</v>
      </c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>
        <f t="shared" si="19"/>
        <v>0</v>
      </c>
      <c r="V447" s="83">
        <f t="shared" si="19"/>
        <v>0</v>
      </c>
      <c r="W447" s="84">
        <f t="shared" si="19"/>
        <v>0</v>
      </c>
      <c r="X447" s="82"/>
      <c r="Y447" s="83"/>
      <c r="Z447" s="1"/>
    </row>
    <row r="448" spans="1:26" ht="23.25">
      <c r="A448" s="1"/>
      <c r="B448" s="41"/>
      <c r="C448" s="41"/>
      <c r="D448" s="41"/>
      <c r="E448" s="41"/>
      <c r="F448" s="51"/>
      <c r="G448" s="90"/>
      <c r="H448" s="41"/>
      <c r="I448" s="45"/>
      <c r="J448" s="49"/>
      <c r="K448" s="50"/>
      <c r="L448" s="43"/>
      <c r="M448" s="71"/>
      <c r="N448" s="72"/>
      <c r="O448" s="73"/>
      <c r="P448" s="71"/>
      <c r="Q448" s="79"/>
      <c r="R448" s="80"/>
      <c r="S448" s="79"/>
      <c r="T448" s="81"/>
      <c r="U448" s="82"/>
      <c r="V448" s="83"/>
      <c r="W448" s="84"/>
      <c r="X448" s="82"/>
      <c r="Y448" s="83"/>
      <c r="Z448" s="1"/>
    </row>
    <row r="449" spans="1:26" ht="23.25">
      <c r="A449" s="1"/>
      <c r="B449" s="41"/>
      <c r="C449" s="41"/>
      <c r="D449" s="41"/>
      <c r="E449" s="41"/>
      <c r="F449" s="51"/>
      <c r="G449" s="90"/>
      <c r="H449" s="41" t="s">
        <v>75</v>
      </c>
      <c r="I449" s="45"/>
      <c r="J449" s="49" t="s">
        <v>76</v>
      </c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>
        <f>SUM(U460:U461)</f>
        <v>9578.1</v>
      </c>
      <c r="V449" s="83">
        <f>SUM(V460:V461)</f>
        <v>12446.6</v>
      </c>
      <c r="W449" s="84">
        <f>SUM(W460:W461)</f>
        <v>11922.3</v>
      </c>
      <c r="X449" s="82">
        <f>+W449/U449*100</f>
        <v>124.47458264165125</v>
      </c>
      <c r="Y449" s="83">
        <f>+W449/V449*100</f>
        <v>95.78760464705219</v>
      </c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245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30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28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33</v>
      </c>
      <c r="O454" s="63"/>
      <c r="P454" s="63"/>
      <c r="Q454" s="63"/>
      <c r="R454" s="64"/>
      <c r="S454" s="8" t="s">
        <v>21</v>
      </c>
      <c r="T454" s="8"/>
      <c r="U454" s="14" t="s">
        <v>2</v>
      </c>
      <c r="V454" s="15"/>
      <c r="W454" s="15"/>
      <c r="X454" s="15"/>
      <c r="Y454" s="16"/>
      <c r="Z454" s="1"/>
    </row>
    <row r="455" spans="1:26" ht="23.25">
      <c r="A455" s="1"/>
      <c r="B455" s="20" t="s">
        <v>29</v>
      </c>
      <c r="C455" s="21"/>
      <c r="D455" s="21"/>
      <c r="E455" s="21"/>
      <c r="F455" s="21"/>
      <c r="G455" s="21"/>
      <c r="H455" s="62"/>
      <c r="I455" s="1"/>
      <c r="J455" s="2" t="s">
        <v>4</v>
      </c>
      <c r="K455" s="18"/>
      <c r="L455" s="23" t="s">
        <v>22</v>
      </c>
      <c r="M455" s="23" t="s">
        <v>31</v>
      </c>
      <c r="N455" s="65"/>
      <c r="O455" s="17"/>
      <c r="P455" s="66"/>
      <c r="Q455" s="23" t="s">
        <v>3</v>
      </c>
      <c r="R455" s="16"/>
      <c r="S455" s="15" t="s">
        <v>23</v>
      </c>
      <c r="T455" s="15"/>
      <c r="U455" s="20" t="s">
        <v>20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24</v>
      </c>
      <c r="M456" s="31" t="s">
        <v>24</v>
      </c>
      <c r="N456" s="29" t="s">
        <v>6</v>
      </c>
      <c r="O456" s="68" t="s">
        <v>7</v>
      </c>
      <c r="P456" s="29" t="s">
        <v>8</v>
      </c>
      <c r="Q456" s="20" t="s">
        <v>41</v>
      </c>
      <c r="R456" s="22"/>
      <c r="S456" s="27" t="s">
        <v>25</v>
      </c>
      <c r="T456" s="15"/>
      <c r="U456" s="24"/>
      <c r="V456" s="25"/>
      <c r="W456" s="1"/>
      <c r="X456" s="14" t="s">
        <v>3</v>
      </c>
      <c r="Y456" s="16"/>
      <c r="Z456" s="1"/>
    </row>
    <row r="457" spans="1:26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8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26</v>
      </c>
      <c r="M457" s="29" t="s">
        <v>32</v>
      </c>
      <c r="N457" s="29"/>
      <c r="O457" s="29"/>
      <c r="P457" s="29"/>
      <c r="Q457" s="26" t="s">
        <v>34</v>
      </c>
      <c r="R457" s="30" t="s">
        <v>34</v>
      </c>
      <c r="S457" s="96" t="s">
        <v>37</v>
      </c>
      <c r="T457" s="98" t="s">
        <v>38</v>
      </c>
      <c r="U457" s="31" t="s">
        <v>6</v>
      </c>
      <c r="V457" s="29" t="s">
        <v>9</v>
      </c>
      <c r="W457" s="26" t="s">
        <v>10</v>
      </c>
      <c r="X457" s="14" t="s">
        <v>11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35</v>
      </c>
      <c r="R458" s="38" t="s">
        <v>36</v>
      </c>
      <c r="S458" s="97"/>
      <c r="T458" s="99"/>
      <c r="U458" s="32"/>
      <c r="V458" s="33"/>
      <c r="W458" s="34"/>
      <c r="X458" s="39" t="s">
        <v>39</v>
      </c>
      <c r="Y458" s="40" t="s">
        <v>40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122</v>
      </c>
      <c r="C460" s="41" t="s">
        <v>123</v>
      </c>
      <c r="D460" s="41" t="s">
        <v>48</v>
      </c>
      <c r="E460" s="41" t="s">
        <v>50</v>
      </c>
      <c r="F460" s="51" t="s">
        <v>182</v>
      </c>
      <c r="G460" s="90" t="s">
        <v>54</v>
      </c>
      <c r="H460" s="41" t="s">
        <v>75</v>
      </c>
      <c r="I460" s="45"/>
      <c r="J460" s="49" t="s">
        <v>44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>
        <v>9578.1</v>
      </c>
      <c r="V460" s="83">
        <v>12446.6</v>
      </c>
      <c r="W460" s="84">
        <v>11922.3</v>
      </c>
      <c r="X460" s="82">
        <f>+W460/U460*100</f>
        <v>124.47458264165125</v>
      </c>
      <c r="Y460" s="83">
        <f>+W460/V460*100</f>
        <v>95.78760464705219</v>
      </c>
      <c r="Z460" s="1"/>
    </row>
    <row r="461" spans="1:26" ht="23.25">
      <c r="A461" s="1"/>
      <c r="B461" s="41"/>
      <c r="C461" s="41"/>
      <c r="D461" s="41"/>
      <c r="E461" s="41"/>
      <c r="F461" s="51"/>
      <c r="G461" s="90"/>
      <c r="H461" s="41"/>
      <c r="I461" s="45"/>
      <c r="J461" s="49" t="s">
        <v>45</v>
      </c>
      <c r="K461" s="50"/>
      <c r="L461" s="43"/>
      <c r="M461" s="71"/>
      <c r="N461" s="72"/>
      <c r="O461" s="73"/>
      <c r="P461" s="71"/>
      <c r="Q461" s="79"/>
      <c r="R461" s="80"/>
      <c r="S461" s="79"/>
      <c r="T461" s="81"/>
      <c r="U461" s="82"/>
      <c r="V461" s="83"/>
      <c r="W461" s="84"/>
      <c r="X461" s="82"/>
      <c r="Y461" s="83"/>
      <c r="Z461" s="1"/>
    </row>
    <row r="462" spans="1:26" ht="23.25">
      <c r="A462" s="1"/>
      <c r="B462" s="41"/>
      <c r="C462" s="41"/>
      <c r="D462" s="41"/>
      <c r="E462" s="41"/>
      <c r="F462" s="51"/>
      <c r="G462" s="90"/>
      <c r="H462" s="41" t="s">
        <v>77</v>
      </c>
      <c r="I462" s="45"/>
      <c r="J462" s="49" t="s">
        <v>78</v>
      </c>
      <c r="K462" s="50"/>
      <c r="L462" s="43"/>
      <c r="M462" s="71"/>
      <c r="N462" s="72"/>
      <c r="O462" s="73"/>
      <c r="P462" s="71"/>
      <c r="Q462" s="79"/>
      <c r="R462" s="80"/>
      <c r="S462" s="79"/>
      <c r="T462" s="81"/>
      <c r="U462" s="82">
        <f>SUM(U463:U464)</f>
        <v>9177.4</v>
      </c>
      <c r="V462" s="83">
        <f>SUM(V463:V464)</f>
        <v>9613.5</v>
      </c>
      <c r="W462" s="84">
        <f>SUM(W463:W464)</f>
        <v>9236.6</v>
      </c>
      <c r="X462" s="82">
        <f>+W462/U462*100</f>
        <v>100.64506287183734</v>
      </c>
      <c r="Y462" s="83">
        <f>+W462/V462*100</f>
        <v>96.07947157642899</v>
      </c>
      <c r="Z462" s="1"/>
    </row>
    <row r="463" spans="1:26" ht="23.25">
      <c r="A463" s="1"/>
      <c r="B463" s="41"/>
      <c r="C463" s="41"/>
      <c r="D463" s="41"/>
      <c r="E463" s="41"/>
      <c r="F463" s="51"/>
      <c r="G463" s="90"/>
      <c r="H463" s="41"/>
      <c r="I463" s="45"/>
      <c r="J463" s="49" t="s">
        <v>44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>
        <v>9177.4</v>
      </c>
      <c r="V463" s="83">
        <v>9613.5</v>
      </c>
      <c r="W463" s="84">
        <v>9236.6</v>
      </c>
      <c r="X463" s="82">
        <f>+W463/U463*100</f>
        <v>100.64506287183734</v>
      </c>
      <c r="Y463" s="83">
        <f>+W463/V463*100</f>
        <v>96.07947157642899</v>
      </c>
      <c r="Z463" s="1"/>
    </row>
    <row r="464" spans="1:26" ht="23.25">
      <c r="A464" s="1"/>
      <c r="B464" s="41"/>
      <c r="C464" s="41"/>
      <c r="D464" s="41"/>
      <c r="E464" s="41"/>
      <c r="F464" s="51"/>
      <c r="G464" s="90"/>
      <c r="H464" s="41"/>
      <c r="I464" s="45"/>
      <c r="J464" s="49" t="s">
        <v>45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/>
      <c r="V464" s="83"/>
      <c r="W464" s="84"/>
      <c r="X464" s="82"/>
      <c r="Y464" s="83"/>
      <c r="Z464" s="1"/>
    </row>
    <row r="465" spans="1:26" ht="23.25">
      <c r="A465" s="1"/>
      <c r="B465" s="41"/>
      <c r="C465" s="41"/>
      <c r="D465" s="41"/>
      <c r="E465" s="41"/>
      <c r="F465" s="51"/>
      <c r="G465" s="90"/>
      <c r="H465" s="41" t="s">
        <v>79</v>
      </c>
      <c r="I465" s="45"/>
      <c r="J465" s="49" t="s">
        <v>80</v>
      </c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>
        <f>SUM(U466:U467)</f>
        <v>6387</v>
      </c>
      <c r="V465" s="83">
        <f>SUM(V466:V467)</f>
        <v>8056.7</v>
      </c>
      <c r="W465" s="84">
        <f>SUM(W466:W467)</f>
        <v>7753.9</v>
      </c>
      <c r="X465" s="82">
        <f>+W465/U465*100</f>
        <v>121.40128385783622</v>
      </c>
      <c r="Y465" s="83">
        <f>+W465/V465*100</f>
        <v>96.24163739496319</v>
      </c>
      <c r="Z465" s="1"/>
    </row>
    <row r="466" spans="1:26" ht="23.25">
      <c r="A466" s="1"/>
      <c r="B466" s="41"/>
      <c r="C466" s="41"/>
      <c r="D466" s="41"/>
      <c r="E466" s="41"/>
      <c r="F466" s="51"/>
      <c r="G466" s="90"/>
      <c r="H466" s="41"/>
      <c r="I466" s="45"/>
      <c r="J466" s="49" t="s">
        <v>44</v>
      </c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>
        <v>6387</v>
      </c>
      <c r="V466" s="83">
        <v>8056.7</v>
      </c>
      <c r="W466" s="84">
        <v>7753.9</v>
      </c>
      <c r="X466" s="82">
        <f>+W466/U466*100</f>
        <v>121.40128385783622</v>
      </c>
      <c r="Y466" s="83">
        <f>+W466/V466*100</f>
        <v>96.24163739496319</v>
      </c>
      <c r="Z466" s="1"/>
    </row>
    <row r="467" spans="1:26" ht="23.25">
      <c r="A467" s="1"/>
      <c r="B467" s="41"/>
      <c r="C467" s="41"/>
      <c r="D467" s="41"/>
      <c r="E467" s="41"/>
      <c r="F467" s="51"/>
      <c r="G467" s="90"/>
      <c r="H467" s="41"/>
      <c r="I467" s="45"/>
      <c r="J467" s="49" t="s">
        <v>45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/>
      <c r="V467" s="83"/>
      <c r="W467" s="84"/>
      <c r="X467" s="82"/>
      <c r="Y467" s="83"/>
      <c r="Z467" s="1"/>
    </row>
    <row r="468" spans="1:26" ht="23.25">
      <c r="A468" s="1"/>
      <c r="B468" s="41"/>
      <c r="C468" s="41"/>
      <c r="D468" s="41"/>
      <c r="E468" s="41"/>
      <c r="F468" s="51"/>
      <c r="G468" s="90"/>
      <c r="H468" s="41" t="s">
        <v>81</v>
      </c>
      <c r="I468" s="45"/>
      <c r="J468" s="49" t="s">
        <v>82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>
        <f>SUM(U469:U470)</f>
        <v>7598.7</v>
      </c>
      <c r="V468" s="83">
        <f>SUM(V469:V470)</f>
        <v>10531.5</v>
      </c>
      <c r="W468" s="84">
        <f>SUM(W469:W470)</f>
        <v>10130.4</v>
      </c>
      <c r="X468" s="82">
        <f>+W468/U468*100</f>
        <v>133.31754115835602</v>
      </c>
      <c r="Y468" s="83">
        <f>+W468/V468*100</f>
        <v>96.1914257228315</v>
      </c>
      <c r="Z468" s="1"/>
    </row>
    <row r="469" spans="1:26" ht="23.25">
      <c r="A469" s="1"/>
      <c r="B469" s="41"/>
      <c r="C469" s="41"/>
      <c r="D469" s="41"/>
      <c r="E469" s="41"/>
      <c r="F469" s="51"/>
      <c r="G469" s="90"/>
      <c r="H469" s="41"/>
      <c r="I469" s="45"/>
      <c r="J469" s="49" t="s">
        <v>44</v>
      </c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>
        <v>7598.7</v>
      </c>
      <c r="V469" s="83">
        <v>10531.5</v>
      </c>
      <c r="W469" s="84">
        <v>10130.4</v>
      </c>
      <c r="X469" s="82">
        <f>+W469/U469*100</f>
        <v>133.31754115835602</v>
      </c>
      <c r="Y469" s="83">
        <f>+W469/V469*100</f>
        <v>96.1914257228315</v>
      </c>
      <c r="Z469" s="1"/>
    </row>
    <row r="470" spans="1:26" ht="23.25">
      <c r="A470" s="1"/>
      <c r="B470" s="41"/>
      <c r="C470" s="41"/>
      <c r="D470" s="41"/>
      <c r="E470" s="41"/>
      <c r="F470" s="51"/>
      <c r="G470" s="90"/>
      <c r="H470" s="41"/>
      <c r="I470" s="45"/>
      <c r="J470" s="49" t="s">
        <v>45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/>
      <c r="V470" s="83"/>
      <c r="W470" s="84"/>
      <c r="X470" s="82"/>
      <c r="Y470" s="83"/>
      <c r="Z470" s="1"/>
    </row>
    <row r="471" spans="1:26" ht="23.25">
      <c r="A471" s="1"/>
      <c r="B471" s="41"/>
      <c r="C471" s="41"/>
      <c r="D471" s="41"/>
      <c r="E471" s="41"/>
      <c r="F471" s="51"/>
      <c r="G471" s="90"/>
      <c r="H471" s="41" t="s">
        <v>83</v>
      </c>
      <c r="I471" s="45"/>
      <c r="J471" s="49" t="s">
        <v>84</v>
      </c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>
        <f>SUM(U472:U473)</f>
        <v>3750.2</v>
      </c>
      <c r="V471" s="83">
        <f>SUM(V472:V473)</f>
        <v>4319.9</v>
      </c>
      <c r="W471" s="84">
        <f>SUM(W472:W473)</f>
        <v>4101.1</v>
      </c>
      <c r="X471" s="82">
        <f>+W471/U471*100</f>
        <v>109.35683430217055</v>
      </c>
      <c r="Y471" s="83">
        <f>+W471/V471*100</f>
        <v>94.93506794138756</v>
      </c>
      <c r="Z471" s="1"/>
    </row>
    <row r="472" spans="1:26" ht="23.25">
      <c r="A472" s="1"/>
      <c r="B472" s="41"/>
      <c r="C472" s="41"/>
      <c r="D472" s="41"/>
      <c r="E472" s="41"/>
      <c r="F472" s="51"/>
      <c r="G472" s="90"/>
      <c r="H472" s="41"/>
      <c r="I472" s="45"/>
      <c r="J472" s="49" t="s">
        <v>44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>
        <v>3750.2</v>
      </c>
      <c r="V472" s="83">
        <v>4319.9</v>
      </c>
      <c r="W472" s="84">
        <v>4101.1</v>
      </c>
      <c r="X472" s="82">
        <f>+W472/U472*100</f>
        <v>109.35683430217055</v>
      </c>
      <c r="Y472" s="83">
        <f>+W472/V472*100</f>
        <v>94.93506794138756</v>
      </c>
      <c r="Z472" s="1"/>
    </row>
    <row r="473" spans="1:26" ht="23.25">
      <c r="A473" s="1"/>
      <c r="B473" s="41"/>
      <c r="C473" s="41"/>
      <c r="D473" s="41"/>
      <c r="E473" s="41"/>
      <c r="F473" s="51"/>
      <c r="G473" s="90"/>
      <c r="H473" s="41"/>
      <c r="I473" s="45"/>
      <c r="J473" s="49" t="s">
        <v>45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/>
      <c r="V473" s="83"/>
      <c r="W473" s="84"/>
      <c r="X473" s="82"/>
      <c r="Y473" s="83"/>
      <c r="Z473" s="1"/>
    </row>
    <row r="474" spans="1:26" ht="23.25">
      <c r="A474" s="1"/>
      <c r="B474" s="41"/>
      <c r="C474" s="41"/>
      <c r="D474" s="41"/>
      <c r="E474" s="41"/>
      <c r="F474" s="51"/>
      <c r="G474" s="90"/>
      <c r="H474" s="41" t="s">
        <v>85</v>
      </c>
      <c r="I474" s="45"/>
      <c r="J474" s="49" t="s">
        <v>86</v>
      </c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>
        <f>SUM(U475:U476)</f>
        <v>3043.3</v>
      </c>
      <c r="V474" s="83">
        <f>SUM(V475:V476)</f>
        <v>3891.3</v>
      </c>
      <c r="W474" s="84">
        <f>SUM(W475:W476)</f>
        <v>3742.4</v>
      </c>
      <c r="X474" s="82">
        <f>+W474/U474*100</f>
        <v>122.97177406105216</v>
      </c>
      <c r="Y474" s="83">
        <f>+W474/V474*100</f>
        <v>96.1735152776707</v>
      </c>
      <c r="Z474" s="1"/>
    </row>
    <row r="475" spans="1:26" ht="23.25">
      <c r="A475" s="1"/>
      <c r="B475" s="41"/>
      <c r="C475" s="41"/>
      <c r="D475" s="41"/>
      <c r="E475" s="41"/>
      <c r="F475" s="51"/>
      <c r="G475" s="90"/>
      <c r="H475" s="41"/>
      <c r="I475" s="45"/>
      <c r="J475" s="49" t="s">
        <v>44</v>
      </c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>
        <v>3043.3</v>
      </c>
      <c r="V475" s="83">
        <v>3891.3</v>
      </c>
      <c r="W475" s="84">
        <v>3742.4</v>
      </c>
      <c r="X475" s="82">
        <f>+W475/U475*100</f>
        <v>122.97177406105216</v>
      </c>
      <c r="Y475" s="83">
        <f>+W475/V475*100</f>
        <v>96.1735152776707</v>
      </c>
      <c r="Z475" s="1"/>
    </row>
    <row r="476" spans="1:26" ht="23.25">
      <c r="A476" s="1"/>
      <c r="B476" s="41"/>
      <c r="C476" s="41"/>
      <c r="D476" s="41"/>
      <c r="E476" s="41"/>
      <c r="F476" s="51"/>
      <c r="G476" s="90"/>
      <c r="H476" s="41"/>
      <c r="I476" s="45"/>
      <c r="J476" s="49" t="s">
        <v>45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/>
      <c r="V476" s="83"/>
      <c r="W476" s="84"/>
      <c r="X476" s="82"/>
      <c r="Y476" s="83"/>
      <c r="Z476" s="1"/>
    </row>
    <row r="477" spans="1:26" ht="23.25">
      <c r="A477" s="1"/>
      <c r="B477" s="41"/>
      <c r="C477" s="41"/>
      <c r="D477" s="41"/>
      <c r="E477" s="41"/>
      <c r="F477" s="51"/>
      <c r="G477" s="90"/>
      <c r="H477" s="41" t="s">
        <v>87</v>
      </c>
      <c r="I477" s="45"/>
      <c r="J477" s="49" t="s">
        <v>88</v>
      </c>
      <c r="K477" s="50"/>
      <c r="L477" s="43"/>
      <c r="M477" s="71"/>
      <c r="N477" s="72"/>
      <c r="O477" s="73"/>
      <c r="P477" s="71"/>
      <c r="Q477" s="79"/>
      <c r="R477" s="80"/>
      <c r="S477" s="79"/>
      <c r="T477" s="81"/>
      <c r="U477" s="82">
        <f>SUM(U478:U479)</f>
        <v>6037.3</v>
      </c>
      <c r="V477" s="83">
        <f>SUM(V478:V479)</f>
        <v>8584.9</v>
      </c>
      <c r="W477" s="84">
        <f>SUM(W478:W479)</f>
        <v>7887.1</v>
      </c>
      <c r="X477" s="82">
        <f>+W477/U477*100</f>
        <v>130.63952429065972</v>
      </c>
      <c r="Y477" s="83">
        <f>+W477/V477*100</f>
        <v>91.8717748605109</v>
      </c>
      <c r="Z477" s="1"/>
    </row>
    <row r="478" spans="1:26" ht="23.25">
      <c r="A478" s="1"/>
      <c r="B478" s="41"/>
      <c r="C478" s="41"/>
      <c r="D478" s="41"/>
      <c r="E478" s="41"/>
      <c r="F478" s="51"/>
      <c r="G478" s="90"/>
      <c r="H478" s="41"/>
      <c r="I478" s="45"/>
      <c r="J478" s="49" t="s">
        <v>44</v>
      </c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>
        <v>6037.3</v>
      </c>
      <c r="V478" s="83">
        <v>8584.9</v>
      </c>
      <c r="W478" s="84">
        <v>7887.1</v>
      </c>
      <c r="X478" s="82">
        <f>+W478/U478*100</f>
        <v>130.63952429065972</v>
      </c>
      <c r="Y478" s="83">
        <f>+W478/V478*100</f>
        <v>91.8717748605109</v>
      </c>
      <c r="Z478" s="1"/>
    </row>
    <row r="479" spans="1:26" ht="23.25">
      <c r="A479" s="1"/>
      <c r="B479" s="41"/>
      <c r="C479" s="41"/>
      <c r="D479" s="41"/>
      <c r="E479" s="41"/>
      <c r="F479" s="51"/>
      <c r="G479" s="90"/>
      <c r="H479" s="41"/>
      <c r="I479" s="45"/>
      <c r="J479" s="49" t="s">
        <v>45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/>
      <c r="V479" s="83"/>
      <c r="W479" s="84"/>
      <c r="X479" s="82"/>
      <c r="Y479" s="83"/>
      <c r="Z479" s="1"/>
    </row>
    <row r="480" spans="1:26" ht="23.25">
      <c r="A480" s="1"/>
      <c r="B480" s="41"/>
      <c r="C480" s="41"/>
      <c r="D480" s="41"/>
      <c r="E480" s="41"/>
      <c r="F480" s="51"/>
      <c r="G480" s="90"/>
      <c r="H480" s="41" t="s">
        <v>89</v>
      </c>
      <c r="I480" s="45"/>
      <c r="J480" s="49" t="s">
        <v>90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>
        <f>SUM(U481:U482)</f>
        <v>6034.9</v>
      </c>
      <c r="V480" s="83">
        <f>SUM(V481:V482)</f>
        <v>6730.8</v>
      </c>
      <c r="W480" s="84">
        <f>SUM(W481:W482)</f>
        <v>6495.3</v>
      </c>
      <c r="X480" s="82">
        <f>+W480/U480*100</f>
        <v>107.62895822631693</v>
      </c>
      <c r="Y480" s="83">
        <f>+W480/V480*100</f>
        <v>96.50115885184525</v>
      </c>
      <c r="Z480" s="1"/>
    </row>
    <row r="481" spans="1:26" ht="23.25">
      <c r="A481" s="1"/>
      <c r="B481" s="41"/>
      <c r="C481" s="41"/>
      <c r="D481" s="41"/>
      <c r="E481" s="41"/>
      <c r="F481" s="51"/>
      <c r="G481" s="90"/>
      <c r="H481" s="41"/>
      <c r="I481" s="45"/>
      <c r="J481" s="49" t="s">
        <v>44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>
        <v>6034.9</v>
      </c>
      <c r="V481" s="83">
        <v>6730.8</v>
      </c>
      <c r="W481" s="84">
        <v>6495.3</v>
      </c>
      <c r="X481" s="82">
        <f>+W481/U481*100</f>
        <v>107.62895822631693</v>
      </c>
      <c r="Y481" s="83">
        <f>+W481/V481*100</f>
        <v>96.50115885184525</v>
      </c>
      <c r="Z481" s="1"/>
    </row>
    <row r="482" spans="1:26" ht="23.25">
      <c r="A482" s="1"/>
      <c r="B482" s="41"/>
      <c r="C482" s="41"/>
      <c r="D482" s="41"/>
      <c r="E482" s="41"/>
      <c r="F482" s="51"/>
      <c r="G482" s="90"/>
      <c r="H482" s="41"/>
      <c r="I482" s="45"/>
      <c r="J482" s="49" t="s">
        <v>45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/>
      <c r="V482" s="83"/>
      <c r="W482" s="84"/>
      <c r="X482" s="82"/>
      <c r="Y482" s="83"/>
      <c r="Z482" s="1"/>
    </row>
    <row r="483" spans="1:26" ht="23.25">
      <c r="A483" s="1"/>
      <c r="B483" s="41"/>
      <c r="C483" s="41"/>
      <c r="D483" s="41"/>
      <c r="E483" s="41"/>
      <c r="F483" s="51"/>
      <c r="G483" s="90"/>
      <c r="H483" s="41" t="s">
        <v>91</v>
      </c>
      <c r="I483" s="45"/>
      <c r="J483" s="49" t="s">
        <v>92</v>
      </c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>
        <f>SUM(U484:U485)</f>
        <v>8276.8</v>
      </c>
      <c r="V483" s="83">
        <f>SUM(V484:V485)</f>
        <v>10433.4</v>
      </c>
      <c r="W483" s="84">
        <f>SUM(W484:W485)</f>
        <v>9886.9</v>
      </c>
      <c r="X483" s="82">
        <f>+W483/U483*100</f>
        <v>119.45317030736517</v>
      </c>
      <c r="Y483" s="83">
        <f>+W483/V483*100</f>
        <v>94.76201430022812</v>
      </c>
      <c r="Z483" s="1"/>
    </row>
    <row r="484" spans="1:26" ht="23.25">
      <c r="A484" s="1"/>
      <c r="B484" s="41"/>
      <c r="C484" s="41"/>
      <c r="D484" s="41"/>
      <c r="E484" s="41"/>
      <c r="F484" s="51"/>
      <c r="G484" s="90"/>
      <c r="H484" s="41"/>
      <c r="I484" s="45"/>
      <c r="J484" s="49" t="s">
        <v>44</v>
      </c>
      <c r="K484" s="50"/>
      <c r="L484" s="43"/>
      <c r="M484" s="71"/>
      <c r="N484" s="72"/>
      <c r="O484" s="73"/>
      <c r="P484" s="71"/>
      <c r="Q484" s="79"/>
      <c r="R484" s="80"/>
      <c r="S484" s="79"/>
      <c r="T484" s="81"/>
      <c r="U484" s="82">
        <v>8276.8</v>
      </c>
      <c r="V484" s="83">
        <v>10433.4</v>
      </c>
      <c r="W484" s="84">
        <v>9886.9</v>
      </c>
      <c r="X484" s="82">
        <f>+W484/U484*100</f>
        <v>119.45317030736517</v>
      </c>
      <c r="Y484" s="83">
        <f>+W484/V484*100</f>
        <v>94.76201430022812</v>
      </c>
      <c r="Z484" s="1"/>
    </row>
    <row r="485" spans="1:26" ht="23.25">
      <c r="A485" s="1"/>
      <c r="B485" s="41"/>
      <c r="C485" s="41"/>
      <c r="D485" s="41"/>
      <c r="E485" s="41"/>
      <c r="F485" s="51"/>
      <c r="G485" s="90"/>
      <c r="H485" s="41"/>
      <c r="I485" s="45"/>
      <c r="J485" s="49" t="s">
        <v>45</v>
      </c>
      <c r="K485" s="50"/>
      <c r="L485" s="43"/>
      <c r="M485" s="71"/>
      <c r="N485" s="72"/>
      <c r="O485" s="73"/>
      <c r="P485" s="71"/>
      <c r="Q485" s="79"/>
      <c r="R485" s="80"/>
      <c r="S485" s="79"/>
      <c r="T485" s="81"/>
      <c r="U485" s="82"/>
      <c r="V485" s="83"/>
      <c r="W485" s="84"/>
      <c r="X485" s="82"/>
      <c r="Y485" s="83"/>
      <c r="Z485" s="1"/>
    </row>
    <row r="486" spans="1:26" ht="23.25">
      <c r="A486" s="1"/>
      <c r="B486" s="41"/>
      <c r="C486" s="41"/>
      <c r="D486" s="41"/>
      <c r="E486" s="41"/>
      <c r="F486" s="51"/>
      <c r="G486" s="90"/>
      <c r="H486" s="41" t="s">
        <v>93</v>
      </c>
      <c r="I486" s="45"/>
      <c r="J486" s="49" t="s">
        <v>94</v>
      </c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>
        <f>SUM(U487:U488)</f>
        <v>9290.8</v>
      </c>
      <c r="V486" s="83">
        <f>SUM(V487:V488)</f>
        <v>9557.7</v>
      </c>
      <c r="W486" s="84">
        <f>SUM(W487:W488)</f>
        <v>8644.8</v>
      </c>
      <c r="X486" s="82">
        <f>+W486/U486*100</f>
        <v>93.04688509062728</v>
      </c>
      <c r="Y486" s="83">
        <f>+W486/V486*100</f>
        <v>90.44853887441538</v>
      </c>
      <c r="Z486" s="1"/>
    </row>
    <row r="487" spans="1:26" ht="23.25">
      <c r="A487" s="1"/>
      <c r="B487" s="41"/>
      <c r="C487" s="41"/>
      <c r="D487" s="41"/>
      <c r="E487" s="41"/>
      <c r="F487" s="51"/>
      <c r="G487" s="90"/>
      <c r="H487" s="41"/>
      <c r="I487" s="45"/>
      <c r="J487" s="49" t="s">
        <v>44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>
        <v>9290.8</v>
      </c>
      <c r="V487" s="83">
        <v>9557.7</v>
      </c>
      <c r="W487" s="84">
        <v>8644.8</v>
      </c>
      <c r="X487" s="82">
        <f>+W487/U487*100</f>
        <v>93.04688509062728</v>
      </c>
      <c r="Y487" s="83">
        <f>+W487/V487*100</f>
        <v>90.44853887441538</v>
      </c>
      <c r="Z487" s="1"/>
    </row>
    <row r="488" spans="1:26" ht="23.25">
      <c r="A488" s="1"/>
      <c r="B488" s="41"/>
      <c r="C488" s="41"/>
      <c r="D488" s="41"/>
      <c r="E488" s="41"/>
      <c r="F488" s="51"/>
      <c r="G488" s="90"/>
      <c r="H488" s="41"/>
      <c r="I488" s="45"/>
      <c r="J488" s="49" t="s">
        <v>45</v>
      </c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/>
      <c r="V488" s="83"/>
      <c r="W488" s="84"/>
      <c r="X488" s="82"/>
      <c r="Y488" s="83"/>
      <c r="Z488" s="1"/>
    </row>
    <row r="489" spans="1:26" ht="23.25">
      <c r="A489" s="1"/>
      <c r="B489" s="41"/>
      <c r="C489" s="41"/>
      <c r="D489" s="41"/>
      <c r="E489" s="41"/>
      <c r="F489" s="51"/>
      <c r="G489" s="90"/>
      <c r="H489" s="41" t="s">
        <v>95</v>
      </c>
      <c r="I489" s="45"/>
      <c r="J489" s="49" t="s">
        <v>96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>
        <f>SUM(U490:U491)</f>
        <v>11179.8</v>
      </c>
      <c r="V489" s="83">
        <f>SUM(V490:V491)</f>
        <v>11062.6</v>
      </c>
      <c r="W489" s="84">
        <f>SUM(W490:W491)</f>
        <v>9991</v>
      </c>
      <c r="X489" s="82">
        <f>+W489/U489*100</f>
        <v>89.3665360739906</v>
      </c>
      <c r="Y489" s="83">
        <f>+W489/V489*100</f>
        <v>90.31330790230145</v>
      </c>
      <c r="Z489" s="1"/>
    </row>
    <row r="490" spans="1:26" ht="23.25">
      <c r="A490" s="1"/>
      <c r="B490" s="41"/>
      <c r="C490" s="41"/>
      <c r="D490" s="41"/>
      <c r="E490" s="41"/>
      <c r="F490" s="51"/>
      <c r="G490" s="90"/>
      <c r="H490" s="41"/>
      <c r="I490" s="45"/>
      <c r="J490" s="49" t="s">
        <v>44</v>
      </c>
      <c r="K490" s="50"/>
      <c r="L490" s="43"/>
      <c r="M490" s="71"/>
      <c r="N490" s="72"/>
      <c r="O490" s="73"/>
      <c r="P490" s="71"/>
      <c r="Q490" s="79"/>
      <c r="R490" s="80"/>
      <c r="S490" s="79"/>
      <c r="T490" s="81"/>
      <c r="U490" s="82">
        <v>11179.8</v>
      </c>
      <c r="V490" s="83">
        <v>11062.6</v>
      </c>
      <c r="W490" s="84">
        <v>9991</v>
      </c>
      <c r="X490" s="82">
        <f>+W490/U490*100</f>
        <v>89.3665360739906</v>
      </c>
      <c r="Y490" s="83">
        <f>+W490/V490*100</f>
        <v>90.31330790230145</v>
      </c>
      <c r="Z490" s="1"/>
    </row>
    <row r="491" spans="1:26" ht="23.25">
      <c r="A491" s="1"/>
      <c r="B491" s="41"/>
      <c r="C491" s="41"/>
      <c r="D491" s="41"/>
      <c r="E491" s="41"/>
      <c r="F491" s="51"/>
      <c r="G491" s="90"/>
      <c r="H491" s="41"/>
      <c r="I491" s="45"/>
      <c r="J491" s="49" t="s">
        <v>45</v>
      </c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/>
      <c r="V491" s="83"/>
      <c r="W491" s="84"/>
      <c r="X491" s="82"/>
      <c r="Y491" s="83"/>
      <c r="Z491" s="1"/>
    </row>
    <row r="492" spans="1:26" ht="23.25">
      <c r="A492" s="1"/>
      <c r="B492" s="41"/>
      <c r="C492" s="41"/>
      <c r="D492" s="41"/>
      <c r="E492" s="41"/>
      <c r="F492" s="51"/>
      <c r="G492" s="90"/>
      <c r="H492" s="41" t="s">
        <v>97</v>
      </c>
      <c r="I492" s="45"/>
      <c r="J492" s="49" t="s">
        <v>98</v>
      </c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>
        <f>SUM(U493:U494)</f>
        <v>8106.6</v>
      </c>
      <c r="V492" s="83">
        <f>SUM(V493:V494)</f>
        <v>8495.1</v>
      </c>
      <c r="W492" s="84">
        <f>SUM(W493:W494)</f>
        <v>8138.7</v>
      </c>
      <c r="X492" s="82">
        <f>+W492/U492*100</f>
        <v>100.3959736510991</v>
      </c>
      <c r="Y492" s="83">
        <f>+W492/V492*100</f>
        <v>95.80464032206801</v>
      </c>
      <c r="Z492" s="1"/>
    </row>
    <row r="493" spans="1:26" ht="23.25">
      <c r="A493" s="1"/>
      <c r="B493" s="41"/>
      <c r="C493" s="41"/>
      <c r="D493" s="41"/>
      <c r="E493" s="41"/>
      <c r="F493" s="51"/>
      <c r="G493" s="90"/>
      <c r="H493" s="41"/>
      <c r="I493" s="45"/>
      <c r="J493" s="49" t="s">
        <v>44</v>
      </c>
      <c r="K493" s="50"/>
      <c r="L493" s="43"/>
      <c r="M493" s="71"/>
      <c r="N493" s="72"/>
      <c r="O493" s="73"/>
      <c r="P493" s="71"/>
      <c r="Q493" s="79"/>
      <c r="R493" s="80"/>
      <c r="S493" s="79"/>
      <c r="T493" s="81"/>
      <c r="U493" s="82">
        <v>8106.6</v>
      </c>
      <c r="V493" s="83">
        <v>8495.1</v>
      </c>
      <c r="W493" s="84">
        <v>8138.7</v>
      </c>
      <c r="X493" s="82">
        <f>+W493/U493*100</f>
        <v>100.3959736510991</v>
      </c>
      <c r="Y493" s="83">
        <f>+W493/V493*100</f>
        <v>95.80464032206801</v>
      </c>
      <c r="Z493" s="1"/>
    </row>
    <row r="494" spans="1:26" ht="23.25">
      <c r="A494" s="1"/>
      <c r="B494" s="41"/>
      <c r="C494" s="41"/>
      <c r="D494" s="41"/>
      <c r="E494" s="41"/>
      <c r="F494" s="51"/>
      <c r="G494" s="90"/>
      <c r="H494" s="41"/>
      <c r="I494" s="45"/>
      <c r="J494" s="49" t="s">
        <v>45</v>
      </c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/>
      <c r="V494" s="83"/>
      <c r="W494" s="84"/>
      <c r="X494" s="82"/>
      <c r="Y494" s="83"/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246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30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28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33</v>
      </c>
      <c r="O499" s="63"/>
      <c r="P499" s="63"/>
      <c r="Q499" s="63"/>
      <c r="R499" s="64"/>
      <c r="S499" s="8" t="s">
        <v>21</v>
      </c>
      <c r="T499" s="8"/>
      <c r="U499" s="14" t="s">
        <v>2</v>
      </c>
      <c r="V499" s="15"/>
      <c r="W499" s="15"/>
      <c r="X499" s="15"/>
      <c r="Y499" s="16"/>
      <c r="Z499" s="1"/>
    </row>
    <row r="500" spans="1:26" ht="23.25">
      <c r="A500" s="1"/>
      <c r="B500" s="20" t="s">
        <v>29</v>
      </c>
      <c r="C500" s="21"/>
      <c r="D500" s="21"/>
      <c r="E500" s="21"/>
      <c r="F500" s="21"/>
      <c r="G500" s="21"/>
      <c r="H500" s="62"/>
      <c r="I500" s="1"/>
      <c r="J500" s="2" t="s">
        <v>4</v>
      </c>
      <c r="K500" s="18"/>
      <c r="L500" s="23" t="s">
        <v>22</v>
      </c>
      <c r="M500" s="23" t="s">
        <v>31</v>
      </c>
      <c r="N500" s="65"/>
      <c r="O500" s="17"/>
      <c r="P500" s="66"/>
      <c r="Q500" s="23" t="s">
        <v>3</v>
      </c>
      <c r="R500" s="16"/>
      <c r="S500" s="15" t="s">
        <v>23</v>
      </c>
      <c r="T500" s="15"/>
      <c r="U500" s="20" t="s">
        <v>20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24</v>
      </c>
      <c r="M501" s="31" t="s">
        <v>24</v>
      </c>
      <c r="N501" s="29" t="s">
        <v>6</v>
      </c>
      <c r="O501" s="68" t="s">
        <v>7</v>
      </c>
      <c r="P501" s="29" t="s">
        <v>8</v>
      </c>
      <c r="Q501" s="20" t="s">
        <v>41</v>
      </c>
      <c r="R501" s="22"/>
      <c r="S501" s="27" t="s">
        <v>25</v>
      </c>
      <c r="T501" s="15"/>
      <c r="U501" s="24"/>
      <c r="V501" s="25"/>
      <c r="W501" s="1"/>
      <c r="X501" s="14" t="s">
        <v>3</v>
      </c>
      <c r="Y501" s="16"/>
      <c r="Z501" s="1"/>
    </row>
    <row r="502" spans="1:26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8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26</v>
      </c>
      <c r="M502" s="29" t="s">
        <v>32</v>
      </c>
      <c r="N502" s="29"/>
      <c r="O502" s="29"/>
      <c r="P502" s="29"/>
      <c r="Q502" s="26" t="s">
        <v>34</v>
      </c>
      <c r="R502" s="30" t="s">
        <v>34</v>
      </c>
      <c r="S502" s="96" t="s">
        <v>37</v>
      </c>
      <c r="T502" s="98" t="s">
        <v>38</v>
      </c>
      <c r="U502" s="31" t="s">
        <v>6</v>
      </c>
      <c r="V502" s="29" t="s">
        <v>9</v>
      </c>
      <c r="W502" s="26" t="s">
        <v>10</v>
      </c>
      <c r="X502" s="14" t="s">
        <v>11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35</v>
      </c>
      <c r="R503" s="38" t="s">
        <v>36</v>
      </c>
      <c r="S503" s="97"/>
      <c r="T503" s="99"/>
      <c r="U503" s="32"/>
      <c r="V503" s="33"/>
      <c r="W503" s="34"/>
      <c r="X503" s="39" t="s">
        <v>39</v>
      </c>
      <c r="Y503" s="40" t="s">
        <v>40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122</v>
      </c>
      <c r="C505" s="41" t="s">
        <v>123</v>
      </c>
      <c r="D505" s="41" t="s">
        <v>48</v>
      </c>
      <c r="E505" s="41" t="s">
        <v>50</v>
      </c>
      <c r="F505" s="51" t="s">
        <v>182</v>
      </c>
      <c r="G505" s="90" t="s">
        <v>54</v>
      </c>
      <c r="H505" s="41" t="s">
        <v>99</v>
      </c>
      <c r="I505" s="45"/>
      <c r="J505" s="49" t="s">
        <v>100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>
        <f>SUM(U506:U507)</f>
        <v>5110.3</v>
      </c>
      <c r="V505" s="83">
        <f>SUM(V506:V507)</f>
        <v>5350.1</v>
      </c>
      <c r="W505" s="84">
        <f>SUM(W506:W507)</f>
        <v>5143.5</v>
      </c>
      <c r="X505" s="82">
        <f>+W505/U505*100</f>
        <v>100.64966831692854</v>
      </c>
      <c r="Y505" s="83">
        <f>+W505/V505*100</f>
        <v>96.1383899366367</v>
      </c>
      <c r="Z505" s="1"/>
    </row>
    <row r="506" spans="1:26" ht="23.25">
      <c r="A506" s="1"/>
      <c r="B506" s="41"/>
      <c r="C506" s="41"/>
      <c r="D506" s="41"/>
      <c r="E506" s="41"/>
      <c r="F506" s="51"/>
      <c r="G506" s="90"/>
      <c r="H506" s="41"/>
      <c r="I506" s="45"/>
      <c r="J506" s="49" t="s">
        <v>44</v>
      </c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>
        <v>5110.3</v>
      </c>
      <c r="V506" s="83">
        <v>5350.1</v>
      </c>
      <c r="W506" s="84">
        <v>5143.5</v>
      </c>
      <c r="X506" s="82">
        <f>+W506/U506*100</f>
        <v>100.64966831692854</v>
      </c>
      <c r="Y506" s="83">
        <f>+W506/V506*100</f>
        <v>96.1383899366367</v>
      </c>
      <c r="Z506" s="1"/>
    </row>
    <row r="507" spans="1:26" ht="23.25">
      <c r="A507" s="1"/>
      <c r="B507" s="41"/>
      <c r="C507" s="41"/>
      <c r="D507" s="41"/>
      <c r="E507" s="41"/>
      <c r="F507" s="51"/>
      <c r="G507" s="90"/>
      <c r="H507" s="41"/>
      <c r="I507" s="45"/>
      <c r="J507" s="49" t="s">
        <v>45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/>
      <c r="V507" s="83"/>
      <c r="W507" s="84"/>
      <c r="X507" s="82"/>
      <c r="Y507" s="83"/>
      <c r="Z507" s="1"/>
    </row>
    <row r="508" spans="1:26" ht="23.25">
      <c r="A508" s="1"/>
      <c r="B508" s="41"/>
      <c r="C508" s="41"/>
      <c r="D508" s="41"/>
      <c r="E508" s="41"/>
      <c r="F508" s="51"/>
      <c r="G508" s="90"/>
      <c r="H508" s="41" t="s">
        <v>101</v>
      </c>
      <c r="I508" s="45"/>
      <c r="J508" s="49" t="s">
        <v>102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>
        <f>SUM(U509:U510)</f>
        <v>8297.3</v>
      </c>
      <c r="V508" s="83">
        <f>SUM(V509:V510)</f>
        <v>8953.2</v>
      </c>
      <c r="W508" s="84">
        <f>SUM(W509:W510)</f>
        <v>7781.6</v>
      </c>
      <c r="X508" s="82">
        <f>+W508/U508*100</f>
        <v>93.78472515155534</v>
      </c>
      <c r="Y508" s="83">
        <f>+W508/V508*100</f>
        <v>86.91417593709512</v>
      </c>
      <c r="Z508" s="1"/>
    </row>
    <row r="509" spans="1:26" ht="23.25">
      <c r="A509" s="1"/>
      <c r="B509" s="41"/>
      <c r="C509" s="41"/>
      <c r="D509" s="41"/>
      <c r="E509" s="41"/>
      <c r="F509" s="51"/>
      <c r="G509" s="90"/>
      <c r="H509" s="41"/>
      <c r="I509" s="45"/>
      <c r="J509" s="49" t="s">
        <v>44</v>
      </c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>
        <v>8297.3</v>
      </c>
      <c r="V509" s="83">
        <v>8953.2</v>
      </c>
      <c r="W509" s="84">
        <v>7781.6</v>
      </c>
      <c r="X509" s="82">
        <f>+W509/U509*100</f>
        <v>93.78472515155534</v>
      </c>
      <c r="Y509" s="83">
        <f>+W509/V509*100</f>
        <v>86.91417593709512</v>
      </c>
      <c r="Z509" s="1"/>
    </row>
    <row r="510" spans="1:26" ht="23.25">
      <c r="A510" s="1"/>
      <c r="B510" s="41"/>
      <c r="C510" s="41"/>
      <c r="D510" s="41"/>
      <c r="E510" s="41"/>
      <c r="F510" s="51"/>
      <c r="G510" s="90"/>
      <c r="H510" s="41"/>
      <c r="I510" s="45"/>
      <c r="J510" s="49" t="s">
        <v>45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/>
      <c r="V510" s="83"/>
      <c r="W510" s="84"/>
      <c r="X510" s="82"/>
      <c r="Y510" s="83"/>
      <c r="Z510" s="1"/>
    </row>
    <row r="511" spans="1:26" ht="23.25">
      <c r="A511" s="1"/>
      <c r="B511" s="41"/>
      <c r="C511" s="41"/>
      <c r="D511" s="41"/>
      <c r="E511" s="41"/>
      <c r="F511" s="51"/>
      <c r="G511" s="90"/>
      <c r="H511" s="41"/>
      <c r="I511" s="45"/>
      <c r="J511" s="49"/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/>
      <c r="V511" s="83"/>
      <c r="W511" s="84"/>
      <c r="X511" s="82"/>
      <c r="Y511" s="83"/>
      <c r="Z511" s="1"/>
    </row>
    <row r="512" spans="1:26" ht="23.25">
      <c r="A512" s="1"/>
      <c r="B512" s="41"/>
      <c r="C512" s="41"/>
      <c r="D512" s="41"/>
      <c r="E512" s="41"/>
      <c r="F512" s="51"/>
      <c r="G512" s="90"/>
      <c r="H512" s="41"/>
      <c r="I512" s="45"/>
      <c r="J512" s="49" t="s">
        <v>198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/>
      <c r="V512" s="83"/>
      <c r="W512" s="84"/>
      <c r="X512" s="82"/>
      <c r="Y512" s="83"/>
      <c r="Z512" s="1"/>
    </row>
    <row r="513" spans="1:26" ht="23.25">
      <c r="A513" s="1"/>
      <c r="B513" s="41"/>
      <c r="C513" s="41"/>
      <c r="D513" s="41"/>
      <c r="E513" s="41"/>
      <c r="F513" s="51"/>
      <c r="G513" s="90"/>
      <c r="H513" s="41"/>
      <c r="I513" s="45"/>
      <c r="J513" s="49" t="s">
        <v>199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/>
      <c r="V513" s="83"/>
      <c r="W513" s="84"/>
      <c r="X513" s="82"/>
      <c r="Y513" s="83"/>
      <c r="Z513" s="1"/>
    </row>
    <row r="514" spans="1:26" ht="23.25">
      <c r="A514" s="1"/>
      <c r="B514" s="41"/>
      <c r="C514" s="41"/>
      <c r="D514" s="41"/>
      <c r="E514" s="41"/>
      <c r="F514" s="51"/>
      <c r="G514" s="90"/>
      <c r="H514" s="41"/>
      <c r="I514" s="45"/>
      <c r="J514" s="49" t="s">
        <v>200</v>
      </c>
      <c r="K514" s="50"/>
      <c r="L514" s="43" t="s">
        <v>194</v>
      </c>
      <c r="M514" s="71">
        <v>12</v>
      </c>
      <c r="N514" s="72">
        <v>12</v>
      </c>
      <c r="O514" s="73">
        <v>12</v>
      </c>
      <c r="P514" s="71">
        <v>12</v>
      </c>
      <c r="Q514" s="79">
        <f>+P514/N514*100</f>
        <v>100</v>
      </c>
      <c r="R514" s="80">
        <f>+P514/O514*100</f>
        <v>100</v>
      </c>
      <c r="S514" s="79">
        <f>+N514/M514*100</f>
        <v>100</v>
      </c>
      <c r="T514" s="81">
        <f>+P514/M514*100</f>
        <v>100</v>
      </c>
      <c r="U514" s="82">
        <f>SUM(U515:U516)</f>
        <v>2287.7</v>
      </c>
      <c r="V514" s="83">
        <f>SUM(V515:V516)</f>
        <v>2014.7</v>
      </c>
      <c r="W514" s="84">
        <f>SUM(W515:W516)</f>
        <v>1896.7</v>
      </c>
      <c r="X514" s="82">
        <f>+W514/U514*100</f>
        <v>82.90859815535254</v>
      </c>
      <c r="Y514" s="83">
        <f>+W514/V514*100</f>
        <v>94.1430485928426</v>
      </c>
      <c r="Z514" s="1"/>
    </row>
    <row r="515" spans="1:26" ht="23.25">
      <c r="A515" s="1"/>
      <c r="B515" s="41"/>
      <c r="C515" s="41"/>
      <c r="D515" s="41"/>
      <c r="E515" s="41"/>
      <c r="F515" s="51"/>
      <c r="G515" s="90"/>
      <c r="H515" s="41"/>
      <c r="I515" s="45"/>
      <c r="J515" s="49" t="s">
        <v>44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>
        <v>2287.7</v>
      </c>
      <c r="V515" s="83">
        <v>2014.7</v>
      </c>
      <c r="W515" s="84">
        <v>1896.7</v>
      </c>
      <c r="X515" s="82">
        <f>+W515/U515*100</f>
        <v>82.90859815535254</v>
      </c>
      <c r="Y515" s="83">
        <f>+W515/V515*100</f>
        <v>94.1430485928426</v>
      </c>
      <c r="Z515" s="1"/>
    </row>
    <row r="516" spans="1:26" ht="23.25">
      <c r="A516" s="1"/>
      <c r="B516" s="41"/>
      <c r="C516" s="41"/>
      <c r="D516" s="41"/>
      <c r="E516" s="41"/>
      <c r="F516" s="51"/>
      <c r="G516" s="90"/>
      <c r="H516" s="41"/>
      <c r="I516" s="45"/>
      <c r="J516" s="49" t="s">
        <v>45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/>
      <c r="V516" s="83"/>
      <c r="W516" s="84"/>
      <c r="X516" s="82"/>
      <c r="Y516" s="83"/>
      <c r="Z516" s="1"/>
    </row>
    <row r="517" spans="1:26" ht="23.25">
      <c r="A517" s="1"/>
      <c r="B517" s="41"/>
      <c r="C517" s="41"/>
      <c r="D517" s="41"/>
      <c r="E517" s="41"/>
      <c r="F517" s="51"/>
      <c r="G517" s="90"/>
      <c r="H517" s="41"/>
      <c r="I517" s="45"/>
      <c r="J517" s="49" t="s">
        <v>201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/>
      <c r="V517" s="83"/>
      <c r="W517" s="84"/>
      <c r="X517" s="82"/>
      <c r="Y517" s="83"/>
      <c r="Z517" s="1"/>
    </row>
    <row r="518" spans="1:26" ht="23.25">
      <c r="A518" s="1"/>
      <c r="B518" s="41"/>
      <c r="C518" s="41"/>
      <c r="D518" s="41"/>
      <c r="E518" s="41"/>
      <c r="F518" s="51"/>
      <c r="G518" s="90"/>
      <c r="H518" s="41"/>
      <c r="I518" s="45"/>
      <c r="J518" s="49" t="s">
        <v>202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/>
      <c r="V518" s="83"/>
      <c r="W518" s="84"/>
      <c r="X518" s="82"/>
      <c r="Y518" s="83"/>
      <c r="Z518" s="1"/>
    </row>
    <row r="519" spans="1:26" ht="23.25">
      <c r="A519" s="1"/>
      <c r="B519" s="41"/>
      <c r="C519" s="41"/>
      <c r="D519" s="41"/>
      <c r="E519" s="41"/>
      <c r="F519" s="51"/>
      <c r="G519" s="90"/>
      <c r="H519" s="41"/>
      <c r="I519" s="45"/>
      <c r="J519" s="49" t="s">
        <v>203</v>
      </c>
      <c r="K519" s="50"/>
      <c r="L519" s="43" t="s">
        <v>156</v>
      </c>
      <c r="M519" s="71">
        <v>10</v>
      </c>
      <c r="N519" s="72">
        <v>4</v>
      </c>
      <c r="O519" s="73">
        <v>4</v>
      </c>
      <c r="P519" s="71">
        <v>4</v>
      </c>
      <c r="Q519" s="79">
        <f>+P519/N519*100</f>
        <v>100</v>
      </c>
      <c r="R519" s="80">
        <f>+P519/O519*100</f>
        <v>100</v>
      </c>
      <c r="S519" s="79">
        <f>+N519/M519*100</f>
        <v>40</v>
      </c>
      <c r="T519" s="81">
        <f>+P519/M519*100</f>
        <v>40</v>
      </c>
      <c r="U519" s="82">
        <f>SUM(U520:U521)</f>
        <v>22.5</v>
      </c>
      <c r="V519" s="83">
        <f>SUM(V520:V521)</f>
        <v>22.5</v>
      </c>
      <c r="W519" s="84">
        <f>SUM(W520:W521)</f>
        <v>21.4</v>
      </c>
      <c r="X519" s="82">
        <f>+W519/U519*100</f>
        <v>95.1111111111111</v>
      </c>
      <c r="Y519" s="83">
        <f>+W519/V519*100</f>
        <v>95.1111111111111</v>
      </c>
      <c r="Z519" s="1"/>
    </row>
    <row r="520" spans="1:26" ht="23.25">
      <c r="A520" s="1"/>
      <c r="B520" s="41"/>
      <c r="C520" s="41"/>
      <c r="D520" s="41"/>
      <c r="E520" s="41"/>
      <c r="F520" s="51"/>
      <c r="G520" s="90"/>
      <c r="H520" s="41"/>
      <c r="I520" s="45"/>
      <c r="J520" s="49" t="s">
        <v>44</v>
      </c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>
        <v>22.5</v>
      </c>
      <c r="V520" s="83">
        <v>22.5</v>
      </c>
      <c r="W520" s="84">
        <v>21.4</v>
      </c>
      <c r="X520" s="82">
        <f>+W520/U520*100</f>
        <v>95.1111111111111</v>
      </c>
      <c r="Y520" s="83">
        <f>+W520/V520*100</f>
        <v>95.1111111111111</v>
      </c>
      <c r="Z520" s="1"/>
    </row>
    <row r="521" spans="1:26" ht="23.25">
      <c r="A521" s="1"/>
      <c r="B521" s="41"/>
      <c r="C521" s="41"/>
      <c r="D521" s="41"/>
      <c r="E521" s="41"/>
      <c r="F521" s="51"/>
      <c r="G521" s="90"/>
      <c r="H521" s="41"/>
      <c r="I521" s="45"/>
      <c r="J521" s="49" t="s">
        <v>45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/>
      <c r="V521" s="83"/>
      <c r="W521" s="84"/>
      <c r="X521" s="82"/>
      <c r="Y521" s="83"/>
      <c r="Z521" s="1"/>
    </row>
    <row r="522" spans="1:26" ht="23.25">
      <c r="A522" s="1"/>
      <c r="B522" s="41"/>
      <c r="C522" s="41"/>
      <c r="D522" s="41"/>
      <c r="E522" s="41"/>
      <c r="F522" s="51"/>
      <c r="G522" s="90"/>
      <c r="H522" s="41"/>
      <c r="I522" s="45"/>
      <c r="J522" s="49" t="s">
        <v>204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/>
      <c r="V522" s="83"/>
      <c r="W522" s="84"/>
      <c r="X522" s="82"/>
      <c r="Y522" s="83"/>
      <c r="Z522" s="1"/>
    </row>
    <row r="523" spans="1:26" ht="23.25">
      <c r="A523" s="1"/>
      <c r="B523" s="41"/>
      <c r="C523" s="41"/>
      <c r="D523" s="41"/>
      <c r="E523" s="41"/>
      <c r="F523" s="51"/>
      <c r="G523" s="90"/>
      <c r="H523" s="41"/>
      <c r="I523" s="45"/>
      <c r="J523" s="49" t="s">
        <v>205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/>
      <c r="V523" s="83"/>
      <c r="W523" s="84"/>
      <c r="X523" s="82"/>
      <c r="Y523" s="83"/>
      <c r="Z523" s="1"/>
    </row>
    <row r="524" spans="1:26" ht="23.25">
      <c r="A524" s="1"/>
      <c r="B524" s="41"/>
      <c r="C524" s="41"/>
      <c r="D524" s="41"/>
      <c r="E524" s="41"/>
      <c r="F524" s="51"/>
      <c r="G524" s="90"/>
      <c r="H524" s="41"/>
      <c r="I524" s="45"/>
      <c r="J524" s="49" t="s">
        <v>206</v>
      </c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/>
      <c r="V524" s="83"/>
      <c r="W524" s="84"/>
      <c r="X524" s="82"/>
      <c r="Y524" s="83"/>
      <c r="Z524" s="1"/>
    </row>
    <row r="525" spans="1:26" ht="23.25">
      <c r="A525" s="1"/>
      <c r="B525" s="41"/>
      <c r="C525" s="41"/>
      <c r="D525" s="41"/>
      <c r="E525" s="41"/>
      <c r="F525" s="51"/>
      <c r="G525" s="90"/>
      <c r="H525" s="41"/>
      <c r="I525" s="45"/>
      <c r="J525" s="49" t="s">
        <v>207</v>
      </c>
      <c r="K525" s="50"/>
      <c r="L525" s="43" t="s">
        <v>176</v>
      </c>
      <c r="M525" s="71">
        <v>3</v>
      </c>
      <c r="N525" s="72">
        <v>3</v>
      </c>
      <c r="O525" s="73">
        <v>3</v>
      </c>
      <c r="P525" s="71">
        <v>3</v>
      </c>
      <c r="Q525" s="79">
        <f>+P525/N525*100</f>
        <v>100</v>
      </c>
      <c r="R525" s="80">
        <f>+P525/O525*100</f>
        <v>100</v>
      </c>
      <c r="S525" s="79">
        <f>+N525/M525*100</f>
        <v>100</v>
      </c>
      <c r="T525" s="81">
        <f>+P525/M525*100</f>
        <v>100</v>
      </c>
      <c r="U525" s="82">
        <f>SUM(U526:U527)</f>
        <v>22.5</v>
      </c>
      <c r="V525" s="83">
        <f>SUM(V526:V527)</f>
        <v>22.5</v>
      </c>
      <c r="W525" s="84">
        <f>SUM(W526:W527)</f>
        <v>21.1</v>
      </c>
      <c r="X525" s="82">
        <f>+W525/U525*100</f>
        <v>93.77777777777779</v>
      </c>
      <c r="Y525" s="83">
        <f>+W525/V525*100</f>
        <v>93.77777777777779</v>
      </c>
      <c r="Z525" s="1"/>
    </row>
    <row r="526" spans="1:26" ht="23.25">
      <c r="A526" s="1"/>
      <c r="B526" s="41"/>
      <c r="C526" s="41"/>
      <c r="D526" s="41"/>
      <c r="E526" s="41"/>
      <c r="F526" s="51"/>
      <c r="G526" s="90"/>
      <c r="H526" s="41"/>
      <c r="I526" s="45"/>
      <c r="J526" s="49" t="s">
        <v>44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>
        <v>22.5</v>
      </c>
      <c r="V526" s="83">
        <v>22.5</v>
      </c>
      <c r="W526" s="84">
        <v>21.1</v>
      </c>
      <c r="X526" s="82">
        <f>+W526/U526*100</f>
        <v>93.77777777777779</v>
      </c>
      <c r="Y526" s="83">
        <f>+W526/V526*100</f>
        <v>93.77777777777779</v>
      </c>
      <c r="Z526" s="1"/>
    </row>
    <row r="527" spans="1:26" ht="23.25">
      <c r="A527" s="1"/>
      <c r="B527" s="41"/>
      <c r="C527" s="41"/>
      <c r="D527" s="41"/>
      <c r="E527" s="41"/>
      <c r="F527" s="51"/>
      <c r="G527" s="90"/>
      <c r="H527" s="41"/>
      <c r="I527" s="45"/>
      <c r="J527" s="49" t="s">
        <v>45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/>
      <c r="V527" s="83"/>
      <c r="W527" s="84"/>
      <c r="X527" s="82"/>
      <c r="Y527" s="83"/>
      <c r="Z527" s="1"/>
    </row>
    <row r="528" spans="1:26" ht="23.25">
      <c r="A528" s="1"/>
      <c r="B528" s="41"/>
      <c r="C528" s="41"/>
      <c r="D528" s="41"/>
      <c r="E528" s="41"/>
      <c r="F528" s="51"/>
      <c r="G528" s="90"/>
      <c r="H528" s="41"/>
      <c r="I528" s="45"/>
      <c r="J528" s="49" t="s">
        <v>208</v>
      </c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/>
      <c r="V528" s="83"/>
      <c r="W528" s="84"/>
      <c r="X528" s="82"/>
      <c r="Y528" s="83"/>
      <c r="Z528" s="1"/>
    </row>
    <row r="529" spans="1:26" ht="23.25">
      <c r="A529" s="1"/>
      <c r="B529" s="41"/>
      <c r="C529" s="41"/>
      <c r="D529" s="41"/>
      <c r="E529" s="41"/>
      <c r="F529" s="51"/>
      <c r="G529" s="90"/>
      <c r="H529" s="41"/>
      <c r="I529" s="45"/>
      <c r="J529" s="49" t="s">
        <v>209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/>
      <c r="V529" s="83"/>
      <c r="W529" s="84"/>
      <c r="X529" s="82"/>
      <c r="Y529" s="83"/>
      <c r="Z529" s="1"/>
    </row>
    <row r="530" spans="1:26" ht="23.25">
      <c r="A530" s="1"/>
      <c r="B530" s="41"/>
      <c r="C530" s="41"/>
      <c r="D530" s="41"/>
      <c r="E530" s="41"/>
      <c r="F530" s="51"/>
      <c r="G530" s="90"/>
      <c r="H530" s="41"/>
      <c r="I530" s="45"/>
      <c r="J530" s="49" t="s">
        <v>210</v>
      </c>
      <c r="K530" s="50"/>
      <c r="L530" s="43" t="s">
        <v>211</v>
      </c>
      <c r="M530" s="71">
        <v>3600000</v>
      </c>
      <c r="N530" s="72">
        <v>3600000</v>
      </c>
      <c r="O530" s="73">
        <v>3600000</v>
      </c>
      <c r="P530" s="71">
        <v>2550000</v>
      </c>
      <c r="Q530" s="79">
        <f>+P530/N530*100</f>
        <v>70.83333333333334</v>
      </c>
      <c r="R530" s="80">
        <f>+P530/O530*100</f>
        <v>70.83333333333334</v>
      </c>
      <c r="S530" s="79">
        <f>+N530/M530*100</f>
        <v>100</v>
      </c>
      <c r="T530" s="81">
        <f>+P530/M530*100</f>
        <v>70.83333333333334</v>
      </c>
      <c r="U530" s="82">
        <f>SUM(U531:U532)</f>
        <v>842.5</v>
      </c>
      <c r="V530" s="83">
        <f>SUM(V531:V532)</f>
        <v>842.5</v>
      </c>
      <c r="W530" s="84">
        <f>SUM(W531:W532)</f>
        <v>762.2</v>
      </c>
      <c r="X530" s="82">
        <f>+W530/U530*100</f>
        <v>90.46884272997033</v>
      </c>
      <c r="Y530" s="83">
        <f>+W530/V530*100</f>
        <v>90.46884272997033</v>
      </c>
      <c r="Z530" s="1"/>
    </row>
    <row r="531" spans="1:26" ht="23.25">
      <c r="A531" s="1"/>
      <c r="B531" s="41"/>
      <c r="C531" s="41"/>
      <c r="D531" s="41"/>
      <c r="E531" s="41"/>
      <c r="F531" s="51"/>
      <c r="G531" s="90"/>
      <c r="H531" s="41"/>
      <c r="I531" s="45"/>
      <c r="J531" s="49" t="s">
        <v>44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>
        <v>842.5</v>
      </c>
      <c r="V531" s="83">
        <v>842.5</v>
      </c>
      <c r="W531" s="84">
        <v>762.2</v>
      </c>
      <c r="X531" s="82">
        <f>+W531/U531*100</f>
        <v>90.46884272997033</v>
      </c>
      <c r="Y531" s="83">
        <f>+W531/V531*100</f>
        <v>90.46884272997033</v>
      </c>
      <c r="Z531" s="1"/>
    </row>
    <row r="532" spans="1:26" ht="23.25">
      <c r="A532" s="1"/>
      <c r="B532" s="41"/>
      <c r="C532" s="41"/>
      <c r="D532" s="41"/>
      <c r="E532" s="41"/>
      <c r="F532" s="51"/>
      <c r="G532" s="90"/>
      <c r="H532" s="41"/>
      <c r="I532" s="45"/>
      <c r="J532" s="49" t="s">
        <v>45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/>
      <c r="W532" s="84"/>
      <c r="X532" s="82"/>
      <c r="Y532" s="83"/>
      <c r="Z532" s="1"/>
    </row>
    <row r="533" spans="1:26" ht="23.25">
      <c r="A533" s="1"/>
      <c r="B533" s="41"/>
      <c r="C533" s="41"/>
      <c r="D533" s="41"/>
      <c r="E533" s="41"/>
      <c r="F533" s="51"/>
      <c r="G533" s="90"/>
      <c r="H533" s="41"/>
      <c r="I533" s="45"/>
      <c r="J533" s="49"/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/>
      <c r="V533" s="83"/>
      <c r="W533" s="84"/>
      <c r="X533" s="82"/>
      <c r="Y533" s="83"/>
      <c r="Z533" s="1"/>
    </row>
    <row r="534" spans="1:26" ht="23.25">
      <c r="A534" s="1"/>
      <c r="B534" s="41"/>
      <c r="C534" s="41"/>
      <c r="D534" s="41"/>
      <c r="E534" s="41"/>
      <c r="F534" s="51"/>
      <c r="G534" s="90"/>
      <c r="H534" s="41" t="s">
        <v>108</v>
      </c>
      <c r="I534" s="45"/>
      <c r="J534" s="49" t="s">
        <v>109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>
        <f>SUM(U535:U536)</f>
        <v>3175.2</v>
      </c>
      <c r="V534" s="83">
        <f>SUM(V535:V536)</f>
        <v>2902.2</v>
      </c>
      <c r="W534" s="84">
        <f>SUM(W535:W536)</f>
        <v>2701.4</v>
      </c>
      <c r="X534" s="82">
        <f>+W534/U534*100</f>
        <v>85.07810531620056</v>
      </c>
      <c r="Y534" s="83">
        <f>+W534/V534*100</f>
        <v>93.08111088140033</v>
      </c>
      <c r="Z534" s="1"/>
    </row>
    <row r="535" spans="1:26" ht="23.25">
      <c r="A535" s="1"/>
      <c r="B535" s="41"/>
      <c r="C535" s="41"/>
      <c r="D535" s="41"/>
      <c r="E535" s="41"/>
      <c r="F535" s="51"/>
      <c r="G535" s="90"/>
      <c r="H535" s="41"/>
      <c r="I535" s="45"/>
      <c r="J535" s="49" t="s">
        <v>44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>
        <f aca="true" t="shared" si="20" ref="U535:W536">SUM(U531+U526+U520+U515)</f>
        <v>3175.2</v>
      </c>
      <c r="V535" s="83">
        <f t="shared" si="20"/>
        <v>2902.2</v>
      </c>
      <c r="W535" s="84">
        <f t="shared" si="20"/>
        <v>2701.4</v>
      </c>
      <c r="X535" s="82">
        <f>+W535/U535*100</f>
        <v>85.07810531620056</v>
      </c>
      <c r="Y535" s="83">
        <f>+W535/V535*100</f>
        <v>93.08111088140033</v>
      </c>
      <c r="Z535" s="1"/>
    </row>
    <row r="536" spans="1:26" ht="23.25">
      <c r="A536" s="1"/>
      <c r="B536" s="41"/>
      <c r="C536" s="41"/>
      <c r="D536" s="41"/>
      <c r="E536" s="41"/>
      <c r="F536" s="51"/>
      <c r="G536" s="90"/>
      <c r="H536" s="41"/>
      <c r="I536" s="45"/>
      <c r="J536" s="49" t="s">
        <v>45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>
        <f t="shared" si="20"/>
        <v>0</v>
      </c>
      <c r="V536" s="83">
        <f t="shared" si="20"/>
        <v>0</v>
      </c>
      <c r="W536" s="84">
        <f t="shared" si="20"/>
        <v>0</v>
      </c>
      <c r="X536" s="82"/>
      <c r="Y536" s="83"/>
      <c r="Z536" s="1"/>
    </row>
    <row r="537" spans="1:26" ht="23.25">
      <c r="A537" s="1"/>
      <c r="B537" s="41"/>
      <c r="C537" s="41"/>
      <c r="D537" s="41"/>
      <c r="E537" s="41"/>
      <c r="F537" s="51"/>
      <c r="G537" s="90"/>
      <c r="H537" s="41"/>
      <c r="I537" s="45"/>
      <c r="J537" s="49"/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/>
      <c r="V537" s="83"/>
      <c r="W537" s="84"/>
      <c r="X537" s="82"/>
      <c r="Y537" s="83"/>
      <c r="Z537" s="1"/>
    </row>
    <row r="538" spans="1:26" ht="23.25">
      <c r="A538" s="1"/>
      <c r="B538" s="41"/>
      <c r="C538" s="41"/>
      <c r="D538" s="41"/>
      <c r="E538" s="41"/>
      <c r="F538" s="51"/>
      <c r="G538" s="90"/>
      <c r="H538" s="41" t="s">
        <v>212</v>
      </c>
      <c r="I538" s="45"/>
      <c r="J538" s="49" t="s">
        <v>258</v>
      </c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>
        <f>SUM(U550:U551)</f>
        <v>0</v>
      </c>
      <c r="V538" s="83"/>
      <c r="W538" s="84"/>
      <c r="X538" s="82"/>
      <c r="Y538" s="83"/>
      <c r="Z538" s="1"/>
    </row>
    <row r="539" spans="1:26" ht="23.25">
      <c r="A539" s="1"/>
      <c r="B539" s="41"/>
      <c r="C539" s="41"/>
      <c r="D539" s="41"/>
      <c r="E539" s="41"/>
      <c r="F539" s="51"/>
      <c r="G539" s="90"/>
      <c r="H539" s="41"/>
      <c r="I539" s="45"/>
      <c r="J539" s="49" t="s">
        <v>265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/>
      <c r="V539" s="83">
        <f>SUM(V550:V551)</f>
        <v>18726.6</v>
      </c>
      <c r="W539" s="84">
        <f>SUM(W550:W551)</f>
        <v>18130.4</v>
      </c>
      <c r="X539" s="82"/>
      <c r="Y539" s="83">
        <f>+W539/V539*100</f>
        <v>96.81629340083092</v>
      </c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248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30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28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33</v>
      </c>
      <c r="O544" s="63"/>
      <c r="P544" s="63"/>
      <c r="Q544" s="63"/>
      <c r="R544" s="64"/>
      <c r="S544" s="8" t="s">
        <v>21</v>
      </c>
      <c r="T544" s="8"/>
      <c r="U544" s="14" t="s">
        <v>2</v>
      </c>
      <c r="V544" s="15"/>
      <c r="W544" s="15"/>
      <c r="X544" s="15"/>
      <c r="Y544" s="16"/>
      <c r="Z544" s="1"/>
    </row>
    <row r="545" spans="1:26" ht="23.25">
      <c r="A545" s="1"/>
      <c r="B545" s="20" t="s">
        <v>29</v>
      </c>
      <c r="C545" s="21"/>
      <c r="D545" s="21"/>
      <c r="E545" s="21"/>
      <c r="F545" s="21"/>
      <c r="G545" s="21"/>
      <c r="H545" s="62"/>
      <c r="I545" s="1"/>
      <c r="J545" s="2" t="s">
        <v>4</v>
      </c>
      <c r="K545" s="18"/>
      <c r="L545" s="23" t="s">
        <v>22</v>
      </c>
      <c r="M545" s="23" t="s">
        <v>31</v>
      </c>
      <c r="N545" s="65"/>
      <c r="O545" s="17"/>
      <c r="P545" s="66"/>
      <c r="Q545" s="23" t="s">
        <v>3</v>
      </c>
      <c r="R545" s="16"/>
      <c r="S545" s="15" t="s">
        <v>23</v>
      </c>
      <c r="T545" s="15"/>
      <c r="U545" s="20" t="s">
        <v>20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24</v>
      </c>
      <c r="M546" s="31" t="s">
        <v>24</v>
      </c>
      <c r="N546" s="29" t="s">
        <v>6</v>
      </c>
      <c r="O546" s="68" t="s">
        <v>7</v>
      </c>
      <c r="P546" s="29" t="s">
        <v>8</v>
      </c>
      <c r="Q546" s="20" t="s">
        <v>41</v>
      </c>
      <c r="R546" s="22"/>
      <c r="S546" s="27" t="s">
        <v>25</v>
      </c>
      <c r="T546" s="15"/>
      <c r="U546" s="24"/>
      <c r="V546" s="25"/>
      <c r="W546" s="1"/>
      <c r="X546" s="14" t="s">
        <v>3</v>
      </c>
      <c r="Y546" s="16"/>
      <c r="Z546" s="1"/>
    </row>
    <row r="547" spans="1:26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8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26</v>
      </c>
      <c r="M547" s="29" t="s">
        <v>32</v>
      </c>
      <c r="N547" s="29"/>
      <c r="O547" s="29"/>
      <c r="P547" s="29"/>
      <c r="Q547" s="26" t="s">
        <v>34</v>
      </c>
      <c r="R547" s="30" t="s">
        <v>34</v>
      </c>
      <c r="S547" s="96" t="s">
        <v>37</v>
      </c>
      <c r="T547" s="98" t="s">
        <v>38</v>
      </c>
      <c r="U547" s="31" t="s">
        <v>6</v>
      </c>
      <c r="V547" s="29" t="s">
        <v>9</v>
      </c>
      <c r="W547" s="26" t="s">
        <v>10</v>
      </c>
      <c r="X547" s="14" t="s">
        <v>11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35</v>
      </c>
      <c r="R548" s="38" t="s">
        <v>36</v>
      </c>
      <c r="S548" s="97"/>
      <c r="T548" s="99"/>
      <c r="U548" s="32"/>
      <c r="V548" s="33"/>
      <c r="W548" s="34"/>
      <c r="X548" s="39" t="s">
        <v>39</v>
      </c>
      <c r="Y548" s="40" t="s">
        <v>40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122</v>
      </c>
      <c r="C550" s="41" t="s">
        <v>123</v>
      </c>
      <c r="D550" s="41" t="s">
        <v>48</v>
      </c>
      <c r="E550" s="41" t="s">
        <v>50</v>
      </c>
      <c r="F550" s="51" t="s">
        <v>182</v>
      </c>
      <c r="G550" s="90" t="s">
        <v>54</v>
      </c>
      <c r="H550" s="41" t="s">
        <v>212</v>
      </c>
      <c r="I550" s="45"/>
      <c r="J550" s="49" t="s">
        <v>44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/>
      <c r="V550" s="83"/>
      <c r="W550" s="84"/>
      <c r="X550" s="82"/>
      <c r="Y550" s="83"/>
      <c r="Z550" s="1"/>
    </row>
    <row r="551" spans="1:26" ht="23.25">
      <c r="A551" s="1"/>
      <c r="B551" s="41"/>
      <c r="C551" s="41"/>
      <c r="D551" s="41"/>
      <c r="E551" s="41"/>
      <c r="F551" s="51"/>
      <c r="G551" s="90"/>
      <c r="H551" s="41"/>
      <c r="I551" s="45"/>
      <c r="J551" s="49" t="s">
        <v>45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/>
      <c r="V551" s="83">
        <v>18726.6</v>
      </c>
      <c r="W551" s="84">
        <v>18130.4</v>
      </c>
      <c r="X551" s="82"/>
      <c r="Y551" s="83">
        <f>+W551/V551*100</f>
        <v>96.81629340083092</v>
      </c>
      <c r="Z551" s="1"/>
    </row>
    <row r="552" spans="1:26" ht="23.25">
      <c r="A552" s="1"/>
      <c r="B552" s="41"/>
      <c r="C552" s="41"/>
      <c r="D552" s="41"/>
      <c r="E552" s="41"/>
      <c r="F552" s="51"/>
      <c r="G552" s="90"/>
      <c r="H552" s="41"/>
      <c r="I552" s="45"/>
      <c r="J552" s="49"/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/>
      <c r="V552" s="83"/>
      <c r="W552" s="84"/>
      <c r="X552" s="82"/>
      <c r="Y552" s="83"/>
      <c r="Z552" s="1"/>
    </row>
    <row r="553" spans="1:26" ht="23.25">
      <c r="A553" s="1"/>
      <c r="B553" s="41"/>
      <c r="C553" s="41"/>
      <c r="D553" s="41"/>
      <c r="E553" s="41"/>
      <c r="F553" s="51" t="s">
        <v>213</v>
      </c>
      <c r="G553" s="90"/>
      <c r="H553" s="41"/>
      <c r="I553" s="45"/>
      <c r="J553" s="49" t="s">
        <v>214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/>
      <c r="V553" s="83"/>
      <c r="W553" s="84"/>
      <c r="X553" s="82"/>
      <c r="Y553" s="83"/>
      <c r="Z553" s="1"/>
    </row>
    <row r="554" spans="1:26" ht="23.25">
      <c r="A554" s="1"/>
      <c r="B554" s="41"/>
      <c r="C554" s="41"/>
      <c r="D554" s="41"/>
      <c r="E554" s="41"/>
      <c r="F554" s="51"/>
      <c r="G554" s="90"/>
      <c r="H554" s="41"/>
      <c r="I554" s="45"/>
      <c r="J554" s="49" t="s">
        <v>215</v>
      </c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/>
      <c r="V554" s="83"/>
      <c r="W554" s="84"/>
      <c r="X554" s="82"/>
      <c r="Y554" s="83"/>
      <c r="Z554" s="1"/>
    </row>
    <row r="555" spans="1:26" ht="23.25">
      <c r="A555" s="1"/>
      <c r="B555" s="41"/>
      <c r="C555" s="41"/>
      <c r="D555" s="41"/>
      <c r="E555" s="41"/>
      <c r="F555" s="51"/>
      <c r="G555" s="90"/>
      <c r="H555" s="41"/>
      <c r="I555" s="45"/>
      <c r="J555" s="49" t="s">
        <v>216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>
        <f>SUM(U556:U557)</f>
        <v>59392</v>
      </c>
      <c r="V555" s="83">
        <f>SUM(V556:V557)</f>
        <v>79481.9</v>
      </c>
      <c r="W555" s="84">
        <f>SUM(W556:W557)</f>
        <v>77790.8</v>
      </c>
      <c r="X555" s="82">
        <f>+W555/U555*100</f>
        <v>130.97858297413794</v>
      </c>
      <c r="Y555" s="83">
        <f>+W555/V555*100</f>
        <v>97.87234577935355</v>
      </c>
      <c r="Z555" s="1"/>
    </row>
    <row r="556" spans="1:26" ht="23.25">
      <c r="A556" s="1"/>
      <c r="B556" s="41"/>
      <c r="C556" s="41"/>
      <c r="D556" s="41"/>
      <c r="E556" s="41"/>
      <c r="F556" s="51"/>
      <c r="G556" s="90"/>
      <c r="H556" s="41"/>
      <c r="I556" s="45"/>
      <c r="J556" s="49" t="s">
        <v>44</v>
      </c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>
        <f aca="true" t="shared" si="21" ref="U556:W557">+U560</f>
        <v>58006</v>
      </c>
      <c r="V556" s="83">
        <f t="shared" si="21"/>
        <v>77488.9</v>
      </c>
      <c r="W556" s="84">
        <f t="shared" si="21"/>
        <v>75859.7</v>
      </c>
      <c r="X556" s="82">
        <f>+W556/U556*100</f>
        <v>130.77905733889597</v>
      </c>
      <c r="Y556" s="83">
        <f>+W556/V556*100</f>
        <v>97.89750532011682</v>
      </c>
      <c r="Z556" s="1"/>
    </row>
    <row r="557" spans="1:26" ht="23.25">
      <c r="A557" s="1"/>
      <c r="B557" s="41"/>
      <c r="C557" s="41"/>
      <c r="D557" s="41"/>
      <c r="E557" s="41"/>
      <c r="F557" s="51"/>
      <c r="G557" s="90"/>
      <c r="H557" s="41"/>
      <c r="I557" s="45"/>
      <c r="J557" s="49" t="s">
        <v>45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>
        <f t="shared" si="21"/>
        <v>1386</v>
      </c>
      <c r="V557" s="83">
        <f t="shared" si="21"/>
        <v>1993</v>
      </c>
      <c r="W557" s="84">
        <f t="shared" si="21"/>
        <v>1931.1</v>
      </c>
      <c r="X557" s="82">
        <f>+W557/U557*100</f>
        <v>139.32900432900433</v>
      </c>
      <c r="Y557" s="83">
        <f>+W557/V557*100</f>
        <v>96.8941294530858</v>
      </c>
      <c r="Z557" s="1"/>
    </row>
    <row r="558" spans="1:26" ht="23.25">
      <c r="A558" s="1"/>
      <c r="B558" s="41"/>
      <c r="C558" s="41"/>
      <c r="D558" s="41"/>
      <c r="E558" s="41"/>
      <c r="F558" s="51"/>
      <c r="G558" s="90"/>
      <c r="H558" s="41"/>
      <c r="I558" s="45"/>
      <c r="J558" s="49"/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/>
      <c r="V558" s="83"/>
      <c r="W558" s="84"/>
      <c r="X558" s="82"/>
      <c r="Y558" s="83"/>
      <c r="Z558" s="1"/>
    </row>
    <row r="559" spans="1:26" ht="23.25">
      <c r="A559" s="1"/>
      <c r="B559" s="41"/>
      <c r="C559" s="41"/>
      <c r="D559" s="41"/>
      <c r="E559" s="41"/>
      <c r="F559" s="51"/>
      <c r="G559" s="90" t="s">
        <v>54</v>
      </c>
      <c r="H559" s="41"/>
      <c r="I559" s="45"/>
      <c r="J559" s="49" t="s">
        <v>55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>
        <f>SUM(U560:U561)</f>
        <v>59392</v>
      </c>
      <c r="V559" s="83">
        <f>SUM(V560:V561)</f>
        <v>79481.9</v>
      </c>
      <c r="W559" s="84">
        <f>SUM(W560:W561)</f>
        <v>77790.8</v>
      </c>
      <c r="X559" s="82">
        <f>+W559/U559*100</f>
        <v>130.97858297413794</v>
      </c>
      <c r="Y559" s="83">
        <f>+W559/V559*100</f>
        <v>97.87234577935355</v>
      </c>
      <c r="Z559" s="1"/>
    </row>
    <row r="560" spans="1:26" ht="23.25">
      <c r="A560" s="1"/>
      <c r="B560" s="41"/>
      <c r="C560" s="41"/>
      <c r="D560" s="41"/>
      <c r="E560" s="41"/>
      <c r="F560" s="51"/>
      <c r="G560" s="90"/>
      <c r="H560" s="41"/>
      <c r="I560" s="45"/>
      <c r="J560" s="49" t="s">
        <v>44</v>
      </c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>
        <f aca="true" t="shared" si="22" ref="U560:W561">SUM(U582)</f>
        <v>58006</v>
      </c>
      <c r="V560" s="83">
        <f t="shared" si="22"/>
        <v>77488.9</v>
      </c>
      <c r="W560" s="84">
        <f t="shared" si="22"/>
        <v>75859.7</v>
      </c>
      <c r="X560" s="82">
        <f>+W560/U560*100</f>
        <v>130.77905733889597</v>
      </c>
      <c r="Y560" s="83">
        <f>+W560/V560*100</f>
        <v>97.89750532011682</v>
      </c>
      <c r="Z560" s="1"/>
    </row>
    <row r="561" spans="1:26" ht="23.25">
      <c r="A561" s="1"/>
      <c r="B561" s="41"/>
      <c r="C561" s="41"/>
      <c r="D561" s="41"/>
      <c r="E561" s="41"/>
      <c r="F561" s="51"/>
      <c r="G561" s="90"/>
      <c r="H561" s="41"/>
      <c r="I561" s="45"/>
      <c r="J561" s="49" t="s">
        <v>45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>
        <f t="shared" si="22"/>
        <v>1386</v>
      </c>
      <c r="V561" s="83">
        <f t="shared" si="22"/>
        <v>1993</v>
      </c>
      <c r="W561" s="84">
        <f t="shared" si="22"/>
        <v>1931.1</v>
      </c>
      <c r="X561" s="82">
        <f>+W561/U561*100</f>
        <v>139.32900432900433</v>
      </c>
      <c r="Y561" s="83">
        <f>+W561/V561*100</f>
        <v>96.8941294530858</v>
      </c>
      <c r="Z561" s="1"/>
    </row>
    <row r="562" spans="1:26" ht="23.25">
      <c r="A562" s="1"/>
      <c r="B562" s="41"/>
      <c r="C562" s="41"/>
      <c r="D562" s="41"/>
      <c r="E562" s="41"/>
      <c r="F562" s="51"/>
      <c r="G562" s="90"/>
      <c r="H562" s="41"/>
      <c r="I562" s="45"/>
      <c r="J562" s="49"/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/>
      <c r="V562" s="83"/>
      <c r="W562" s="84"/>
      <c r="X562" s="82"/>
      <c r="Y562" s="83"/>
      <c r="Z562" s="1"/>
    </row>
    <row r="563" spans="1:26" ht="23.25">
      <c r="A563" s="1"/>
      <c r="B563" s="41"/>
      <c r="C563" s="41"/>
      <c r="D563" s="41"/>
      <c r="E563" s="41"/>
      <c r="F563" s="51"/>
      <c r="G563" s="90"/>
      <c r="H563" s="41"/>
      <c r="I563" s="45"/>
      <c r="J563" s="49" t="s">
        <v>217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/>
      <c r="V563" s="83"/>
      <c r="W563" s="84"/>
      <c r="X563" s="82"/>
      <c r="Y563" s="83"/>
      <c r="Z563" s="1"/>
    </row>
    <row r="564" spans="1:26" ht="23.25">
      <c r="A564" s="1"/>
      <c r="B564" s="41"/>
      <c r="C564" s="41"/>
      <c r="D564" s="41"/>
      <c r="E564" s="41"/>
      <c r="F564" s="51"/>
      <c r="G564" s="90"/>
      <c r="H564" s="41"/>
      <c r="I564" s="45"/>
      <c r="J564" s="49" t="s">
        <v>218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/>
      <c r="V564" s="83"/>
      <c r="W564" s="84"/>
      <c r="X564" s="82"/>
      <c r="Y564" s="83"/>
      <c r="Z564" s="1"/>
    </row>
    <row r="565" spans="1:26" ht="23.25">
      <c r="A565" s="1"/>
      <c r="B565" s="41"/>
      <c r="C565" s="41"/>
      <c r="D565" s="41"/>
      <c r="E565" s="41"/>
      <c r="F565" s="51"/>
      <c r="G565" s="90"/>
      <c r="H565" s="41"/>
      <c r="I565" s="45"/>
      <c r="J565" s="49" t="s">
        <v>219</v>
      </c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/>
      <c r="V565" s="83"/>
      <c r="W565" s="84"/>
      <c r="X565" s="82"/>
      <c r="Y565" s="83"/>
      <c r="Z565" s="1"/>
    </row>
    <row r="566" spans="1:26" ht="23.25">
      <c r="A566" s="1"/>
      <c r="B566" s="41"/>
      <c r="C566" s="41"/>
      <c r="D566" s="41"/>
      <c r="E566" s="41"/>
      <c r="F566" s="51"/>
      <c r="G566" s="90"/>
      <c r="H566" s="41"/>
      <c r="I566" s="45"/>
      <c r="J566" s="49" t="s">
        <v>220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/>
      <c r="V566" s="83"/>
      <c r="W566" s="84"/>
      <c r="X566" s="82"/>
      <c r="Y566" s="83"/>
      <c r="Z566" s="1"/>
    </row>
    <row r="567" spans="1:26" ht="23.25">
      <c r="A567" s="1"/>
      <c r="B567" s="41"/>
      <c r="C567" s="41"/>
      <c r="D567" s="41"/>
      <c r="E567" s="41"/>
      <c r="F567" s="51"/>
      <c r="G567" s="90"/>
      <c r="H567" s="41"/>
      <c r="I567" s="45"/>
      <c r="J567" s="49" t="s">
        <v>221</v>
      </c>
      <c r="K567" s="50"/>
      <c r="L567" s="43" t="s">
        <v>222</v>
      </c>
      <c r="M567" s="71">
        <v>20664902</v>
      </c>
      <c r="N567" s="72">
        <v>20664902</v>
      </c>
      <c r="O567" s="73">
        <v>20664902</v>
      </c>
      <c r="P567" s="71">
        <v>20982913</v>
      </c>
      <c r="Q567" s="79">
        <f>+P567/N567*100</f>
        <v>101.53889430494274</v>
      </c>
      <c r="R567" s="80">
        <f>+P567/O567*100</f>
        <v>101.53889430494274</v>
      </c>
      <c r="S567" s="79">
        <f>+N567/M567*100</f>
        <v>100</v>
      </c>
      <c r="T567" s="81">
        <f>+P567/M567*100</f>
        <v>101.53889430494274</v>
      </c>
      <c r="U567" s="82">
        <f>SUM(U568:U569)</f>
        <v>52941.7</v>
      </c>
      <c r="V567" s="83">
        <f>SUM(V568:V569)</f>
        <v>71821.4</v>
      </c>
      <c r="W567" s="84">
        <f>SUM(W568:W569)</f>
        <v>70437.3</v>
      </c>
      <c r="X567" s="82">
        <f>+W567/U567*100</f>
        <v>133.04691764714772</v>
      </c>
      <c r="Y567" s="83">
        <f>+W567/V567*100</f>
        <v>98.07285850735298</v>
      </c>
      <c r="Z567" s="1"/>
    </row>
    <row r="568" spans="1:26" ht="23.25">
      <c r="A568" s="1"/>
      <c r="B568" s="41"/>
      <c r="C568" s="41"/>
      <c r="D568" s="41"/>
      <c r="E568" s="41"/>
      <c r="F568" s="51"/>
      <c r="G568" s="90"/>
      <c r="H568" s="41"/>
      <c r="I568" s="45"/>
      <c r="J568" s="49" t="s">
        <v>44</v>
      </c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>
        <v>52941.7</v>
      </c>
      <c r="V568" s="83">
        <f>71821.4-14</f>
        <v>71807.4</v>
      </c>
      <c r="W568" s="84">
        <f>70437.3-12.3</f>
        <v>70425</v>
      </c>
      <c r="X568" s="82">
        <f>+W568/U568*100</f>
        <v>133.02368454356397</v>
      </c>
      <c r="Y568" s="83">
        <f>+W568/V568*100</f>
        <v>98.07485022435014</v>
      </c>
      <c r="Z568" s="1"/>
    </row>
    <row r="569" spans="1:26" ht="23.25">
      <c r="A569" s="1"/>
      <c r="B569" s="41"/>
      <c r="C569" s="41"/>
      <c r="D569" s="41"/>
      <c r="E569" s="41"/>
      <c r="F569" s="51"/>
      <c r="G569" s="90"/>
      <c r="H569" s="41"/>
      <c r="I569" s="45"/>
      <c r="J569" s="49" t="s">
        <v>45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/>
      <c r="V569" s="83">
        <v>14</v>
      </c>
      <c r="W569" s="84">
        <v>12.3</v>
      </c>
      <c r="X569" s="82"/>
      <c r="Y569" s="83">
        <f>+W569/V569*100</f>
        <v>87.85714285714286</v>
      </c>
      <c r="Z569" s="1"/>
    </row>
    <row r="570" spans="1:26" ht="23.25">
      <c r="A570" s="1"/>
      <c r="B570" s="41"/>
      <c r="C570" s="41"/>
      <c r="D570" s="41"/>
      <c r="E570" s="41"/>
      <c r="F570" s="51"/>
      <c r="G570" s="90"/>
      <c r="H570" s="41"/>
      <c r="I570" s="45"/>
      <c r="J570" s="49" t="s">
        <v>259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/>
      <c r="V570" s="83"/>
      <c r="W570" s="84"/>
      <c r="X570" s="82"/>
      <c r="Y570" s="83"/>
      <c r="Z570" s="1"/>
    </row>
    <row r="571" spans="1:26" ht="23.25">
      <c r="A571" s="1"/>
      <c r="B571" s="41"/>
      <c r="C571" s="41"/>
      <c r="D571" s="41"/>
      <c r="E571" s="41"/>
      <c r="F571" s="51"/>
      <c r="G571" s="90"/>
      <c r="H571" s="41"/>
      <c r="I571" s="45"/>
      <c r="J571" s="49" t="s">
        <v>260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/>
      <c r="V571" s="83"/>
      <c r="W571" s="84"/>
      <c r="X571" s="82"/>
      <c r="Y571" s="83"/>
      <c r="Z571" s="1"/>
    </row>
    <row r="572" spans="1:26" ht="23.25">
      <c r="A572" s="1"/>
      <c r="B572" s="41"/>
      <c r="C572" s="41"/>
      <c r="D572" s="41"/>
      <c r="E572" s="41"/>
      <c r="F572" s="51"/>
      <c r="G572" s="90"/>
      <c r="H572" s="41"/>
      <c r="I572" s="45"/>
      <c r="J572" s="49" t="s">
        <v>223</v>
      </c>
      <c r="K572" s="50"/>
      <c r="L572" s="43" t="s">
        <v>224</v>
      </c>
      <c r="M572" s="71">
        <v>67439</v>
      </c>
      <c r="N572" s="72">
        <v>67439</v>
      </c>
      <c r="O572" s="73">
        <v>67439</v>
      </c>
      <c r="P572" s="71">
        <v>67596</v>
      </c>
      <c r="Q572" s="79">
        <f>+P572/N572*100</f>
        <v>100.23280297750561</v>
      </c>
      <c r="R572" s="80">
        <f>+P572/O572*100</f>
        <v>100.23280297750561</v>
      </c>
      <c r="S572" s="79">
        <f>+N572/M572*100</f>
        <v>100</v>
      </c>
      <c r="T572" s="81">
        <f>+P572/M572*100</f>
        <v>100.23280297750561</v>
      </c>
      <c r="U572" s="82">
        <f>SUM(U573:U574)</f>
        <v>728</v>
      </c>
      <c r="V572" s="83">
        <f>SUM(V573:V574)</f>
        <v>864.7</v>
      </c>
      <c r="W572" s="84">
        <f>SUM(W573:W574)</f>
        <v>799.3</v>
      </c>
      <c r="X572" s="82">
        <f>+W572/U572*100</f>
        <v>109.79395604395603</v>
      </c>
      <c r="Y572" s="83">
        <f>+W572/V572*100</f>
        <v>92.43668324274313</v>
      </c>
      <c r="Z572" s="1"/>
    </row>
    <row r="573" spans="1:26" ht="23.25">
      <c r="A573" s="1"/>
      <c r="B573" s="41"/>
      <c r="C573" s="41"/>
      <c r="D573" s="41"/>
      <c r="E573" s="41"/>
      <c r="F573" s="51"/>
      <c r="G573" s="90"/>
      <c r="H573" s="41"/>
      <c r="I573" s="45"/>
      <c r="J573" s="49" t="s">
        <v>44</v>
      </c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>
        <v>728</v>
      </c>
      <c r="V573" s="83">
        <v>864.7</v>
      </c>
      <c r="W573" s="84">
        <v>799.3</v>
      </c>
      <c r="X573" s="82">
        <f>+W573/U573*100</f>
        <v>109.79395604395603</v>
      </c>
      <c r="Y573" s="83">
        <f>+W573/V573*100</f>
        <v>92.43668324274313</v>
      </c>
      <c r="Z573" s="1"/>
    </row>
    <row r="574" spans="1:26" ht="23.25">
      <c r="A574" s="1"/>
      <c r="B574" s="41"/>
      <c r="C574" s="41"/>
      <c r="D574" s="41"/>
      <c r="E574" s="41"/>
      <c r="F574" s="51"/>
      <c r="G574" s="90"/>
      <c r="H574" s="41"/>
      <c r="I574" s="45"/>
      <c r="J574" s="49" t="s">
        <v>45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/>
      <c r="V574" s="83"/>
      <c r="W574" s="84"/>
      <c r="X574" s="82"/>
      <c r="Y574" s="83"/>
      <c r="Z574" s="1"/>
    </row>
    <row r="575" spans="1:26" ht="23.25">
      <c r="A575" s="1"/>
      <c r="B575" s="41"/>
      <c r="C575" s="41"/>
      <c r="D575" s="41"/>
      <c r="E575" s="41"/>
      <c r="F575" s="51"/>
      <c r="G575" s="90"/>
      <c r="H575" s="41"/>
      <c r="I575" s="45"/>
      <c r="J575" s="49" t="s">
        <v>225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3"/>
      <c r="W575" s="84"/>
      <c r="X575" s="82"/>
      <c r="Y575" s="83"/>
      <c r="Z575" s="1"/>
    </row>
    <row r="576" spans="1:26" ht="23.25">
      <c r="A576" s="1"/>
      <c r="B576" s="41"/>
      <c r="C576" s="41"/>
      <c r="D576" s="41"/>
      <c r="E576" s="41"/>
      <c r="F576" s="51"/>
      <c r="G576" s="90"/>
      <c r="H576" s="41"/>
      <c r="I576" s="45"/>
      <c r="J576" s="49" t="s">
        <v>226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/>
      <c r="V576" s="83"/>
      <c r="W576" s="84"/>
      <c r="X576" s="82"/>
      <c r="Y576" s="83"/>
      <c r="Z576" s="1"/>
    </row>
    <row r="577" spans="1:26" ht="23.25">
      <c r="A577" s="1"/>
      <c r="B577" s="41"/>
      <c r="C577" s="41"/>
      <c r="D577" s="41"/>
      <c r="E577" s="41"/>
      <c r="F577" s="51"/>
      <c r="G577" s="90"/>
      <c r="H577" s="41"/>
      <c r="I577" s="45"/>
      <c r="J577" s="49" t="s">
        <v>227</v>
      </c>
      <c r="K577" s="50"/>
      <c r="L577" s="43" t="s">
        <v>134</v>
      </c>
      <c r="M577" s="71">
        <v>3</v>
      </c>
      <c r="N577" s="72">
        <v>3</v>
      </c>
      <c r="O577" s="73">
        <v>3</v>
      </c>
      <c r="P577" s="71">
        <v>3</v>
      </c>
      <c r="Q577" s="79">
        <f>+P577/N577*100</f>
        <v>100</v>
      </c>
      <c r="R577" s="80">
        <f>+P577/O577*100</f>
        <v>100</v>
      </c>
      <c r="S577" s="79">
        <f>+N577/M577*100</f>
        <v>100</v>
      </c>
      <c r="T577" s="81">
        <f>+P577/M577*100</f>
        <v>100</v>
      </c>
      <c r="U577" s="82">
        <f>SUM(U578:U579)</f>
        <v>5722.3</v>
      </c>
      <c r="V577" s="83">
        <f>SUM(V578:V579)</f>
        <v>6795.8</v>
      </c>
      <c r="W577" s="84">
        <f>SUM(W578:W579)</f>
        <v>6554.2</v>
      </c>
      <c r="X577" s="82">
        <f>+W577/U577*100</f>
        <v>114.53786065043776</v>
      </c>
      <c r="Y577" s="83">
        <f>+W577/V577*100</f>
        <v>96.44486300361987</v>
      </c>
      <c r="Z577" s="1"/>
    </row>
    <row r="578" spans="1:26" ht="23.25">
      <c r="A578" s="1"/>
      <c r="B578" s="41"/>
      <c r="C578" s="41"/>
      <c r="D578" s="41"/>
      <c r="E578" s="41"/>
      <c r="F578" s="51"/>
      <c r="G578" s="90"/>
      <c r="H578" s="41"/>
      <c r="I578" s="45"/>
      <c r="J578" s="49" t="s">
        <v>44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>
        <f>3602.3+15+719</f>
        <v>4336.3</v>
      </c>
      <c r="V578" s="83">
        <f>6795.8-1979</f>
        <v>4816.8</v>
      </c>
      <c r="W578" s="84">
        <f>6554.2-1918.8</f>
        <v>4635.4</v>
      </c>
      <c r="X578" s="82">
        <f>+W578/U578*100</f>
        <v>106.89758549915827</v>
      </c>
      <c r="Y578" s="83">
        <f>+W578/V578*100</f>
        <v>96.23401428334162</v>
      </c>
      <c r="Z578" s="1"/>
    </row>
    <row r="579" spans="1:26" ht="23.25">
      <c r="A579" s="1"/>
      <c r="B579" s="41"/>
      <c r="C579" s="41"/>
      <c r="D579" s="41"/>
      <c r="E579" s="41"/>
      <c r="F579" s="51"/>
      <c r="G579" s="90"/>
      <c r="H579" s="41"/>
      <c r="I579" s="45"/>
      <c r="J579" s="49" t="s">
        <v>45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>
        <v>1386</v>
      </c>
      <c r="V579" s="83">
        <v>1979</v>
      </c>
      <c r="W579" s="84">
        <v>1918.8</v>
      </c>
      <c r="X579" s="82">
        <f>+W579/U579*100</f>
        <v>138.44155844155844</v>
      </c>
      <c r="Y579" s="83">
        <f>+W579/V579*100</f>
        <v>96.95805962607376</v>
      </c>
      <c r="Z579" s="1"/>
    </row>
    <row r="580" spans="1:26" ht="23.25">
      <c r="A580" s="1"/>
      <c r="B580" s="41"/>
      <c r="C580" s="41"/>
      <c r="D580" s="41"/>
      <c r="E580" s="41"/>
      <c r="F580" s="51"/>
      <c r="G580" s="90"/>
      <c r="H580" s="41"/>
      <c r="I580" s="45"/>
      <c r="J580" s="49"/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/>
      <c r="V580" s="83"/>
      <c r="W580" s="84"/>
      <c r="X580" s="82"/>
      <c r="Y580" s="83"/>
      <c r="Z580" s="1"/>
    </row>
    <row r="581" spans="1:26" ht="23.25">
      <c r="A581" s="1"/>
      <c r="B581" s="41"/>
      <c r="C581" s="41"/>
      <c r="D581" s="41"/>
      <c r="E581" s="41"/>
      <c r="F581" s="51"/>
      <c r="G581" s="90"/>
      <c r="H581" s="41" t="s">
        <v>108</v>
      </c>
      <c r="I581" s="45"/>
      <c r="J581" s="49" t="s">
        <v>109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>
        <f>SUM(U582:U583)</f>
        <v>59392</v>
      </c>
      <c r="V581" s="83">
        <f>SUM(V582:V583)</f>
        <v>79481.9</v>
      </c>
      <c r="W581" s="84">
        <f>SUM(W582:W583)</f>
        <v>77790.8</v>
      </c>
      <c r="X581" s="82">
        <f>+W581/U581*100</f>
        <v>130.97858297413794</v>
      </c>
      <c r="Y581" s="83">
        <f>+W581/V581*100</f>
        <v>97.87234577935355</v>
      </c>
      <c r="Z581" s="1"/>
    </row>
    <row r="582" spans="1:26" ht="23.25">
      <c r="A582" s="1"/>
      <c r="B582" s="41"/>
      <c r="C582" s="41"/>
      <c r="D582" s="41"/>
      <c r="E582" s="41"/>
      <c r="F582" s="51"/>
      <c r="G582" s="90"/>
      <c r="H582" s="41"/>
      <c r="I582" s="45"/>
      <c r="J582" s="49" t="s">
        <v>44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f aca="true" t="shared" si="23" ref="U582:W583">SUM(U578+U573+U568)</f>
        <v>58006</v>
      </c>
      <c r="V582" s="83">
        <f t="shared" si="23"/>
        <v>77488.9</v>
      </c>
      <c r="W582" s="84">
        <f t="shared" si="23"/>
        <v>75859.7</v>
      </c>
      <c r="X582" s="82">
        <f>+W582/U582*100</f>
        <v>130.77905733889597</v>
      </c>
      <c r="Y582" s="83">
        <f>+W582/V582*100</f>
        <v>97.89750532011682</v>
      </c>
      <c r="Z582" s="1"/>
    </row>
    <row r="583" spans="1:26" ht="23.25">
      <c r="A583" s="1"/>
      <c r="B583" s="41"/>
      <c r="C583" s="41"/>
      <c r="D583" s="41"/>
      <c r="E583" s="41"/>
      <c r="F583" s="51"/>
      <c r="G583" s="90"/>
      <c r="H583" s="41"/>
      <c r="I583" s="45"/>
      <c r="J583" s="49" t="s">
        <v>45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>
        <f t="shared" si="23"/>
        <v>1386</v>
      </c>
      <c r="V583" s="83">
        <f t="shared" si="23"/>
        <v>1993</v>
      </c>
      <c r="W583" s="84">
        <f t="shared" si="23"/>
        <v>1931.1</v>
      </c>
      <c r="X583" s="82">
        <f>+W583/U583*100</f>
        <v>139.32900432900433</v>
      </c>
      <c r="Y583" s="83">
        <f>+W583/V583*100</f>
        <v>96.8941294530858</v>
      </c>
      <c r="Z583" s="1"/>
    </row>
    <row r="584" spans="1:26" ht="23.25">
      <c r="A584" s="1"/>
      <c r="B584" s="41"/>
      <c r="C584" s="41"/>
      <c r="D584" s="41"/>
      <c r="E584" s="41"/>
      <c r="F584" s="51"/>
      <c r="G584" s="90"/>
      <c r="H584" s="41"/>
      <c r="I584" s="45"/>
      <c r="J584" s="49"/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3"/>
      <c r="W584" s="84"/>
      <c r="X584" s="82"/>
      <c r="Y584" s="83"/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247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30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28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33</v>
      </c>
      <c r="O589" s="63"/>
      <c r="P589" s="63"/>
      <c r="Q589" s="63"/>
      <c r="R589" s="64"/>
      <c r="S589" s="8" t="s">
        <v>21</v>
      </c>
      <c r="T589" s="8"/>
      <c r="U589" s="14" t="s">
        <v>2</v>
      </c>
      <c r="V589" s="15"/>
      <c r="W589" s="15"/>
      <c r="X589" s="15"/>
      <c r="Y589" s="16"/>
      <c r="Z589" s="1"/>
    </row>
    <row r="590" spans="1:26" ht="23.25">
      <c r="A590" s="1"/>
      <c r="B590" s="20" t="s">
        <v>29</v>
      </c>
      <c r="C590" s="21"/>
      <c r="D590" s="21"/>
      <c r="E590" s="21"/>
      <c r="F590" s="21"/>
      <c r="G590" s="21"/>
      <c r="H590" s="62"/>
      <c r="I590" s="1"/>
      <c r="J590" s="2" t="s">
        <v>4</v>
      </c>
      <c r="K590" s="18"/>
      <c r="L590" s="23" t="s">
        <v>22</v>
      </c>
      <c r="M590" s="23" t="s">
        <v>31</v>
      </c>
      <c r="N590" s="65"/>
      <c r="O590" s="17"/>
      <c r="P590" s="66"/>
      <c r="Q590" s="23" t="s">
        <v>3</v>
      </c>
      <c r="R590" s="16"/>
      <c r="S590" s="15" t="s">
        <v>23</v>
      </c>
      <c r="T590" s="15"/>
      <c r="U590" s="20" t="s">
        <v>20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24</v>
      </c>
      <c r="M591" s="31" t="s">
        <v>24</v>
      </c>
      <c r="N591" s="29" t="s">
        <v>6</v>
      </c>
      <c r="O591" s="68" t="s">
        <v>7</v>
      </c>
      <c r="P591" s="29" t="s">
        <v>8</v>
      </c>
      <c r="Q591" s="20" t="s">
        <v>41</v>
      </c>
      <c r="R591" s="22"/>
      <c r="S591" s="27" t="s">
        <v>25</v>
      </c>
      <c r="T591" s="15"/>
      <c r="U591" s="24"/>
      <c r="V591" s="25"/>
      <c r="W591" s="1"/>
      <c r="X591" s="14" t="s">
        <v>3</v>
      </c>
      <c r="Y591" s="16"/>
      <c r="Z591" s="1"/>
    </row>
    <row r="592" spans="1:26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8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26</v>
      </c>
      <c r="M592" s="29" t="s">
        <v>32</v>
      </c>
      <c r="N592" s="29"/>
      <c r="O592" s="29"/>
      <c r="P592" s="29"/>
      <c r="Q592" s="26" t="s">
        <v>34</v>
      </c>
      <c r="R592" s="30" t="s">
        <v>34</v>
      </c>
      <c r="S592" s="96" t="s">
        <v>37</v>
      </c>
      <c r="T592" s="98" t="s">
        <v>38</v>
      </c>
      <c r="U592" s="31" t="s">
        <v>6</v>
      </c>
      <c r="V592" s="29" t="s">
        <v>9</v>
      </c>
      <c r="W592" s="26" t="s">
        <v>10</v>
      </c>
      <c r="X592" s="14" t="s">
        <v>11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35</v>
      </c>
      <c r="R593" s="38" t="s">
        <v>36</v>
      </c>
      <c r="S593" s="97"/>
      <c r="T593" s="99"/>
      <c r="U593" s="32"/>
      <c r="V593" s="33"/>
      <c r="W593" s="34"/>
      <c r="X593" s="39" t="s">
        <v>39</v>
      </c>
      <c r="Y593" s="40" t="s">
        <v>40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122</v>
      </c>
      <c r="C595" s="41" t="s">
        <v>123</v>
      </c>
      <c r="D595" s="41" t="s">
        <v>48</v>
      </c>
      <c r="E595" s="41" t="s">
        <v>50</v>
      </c>
      <c r="F595" s="51" t="s">
        <v>228</v>
      </c>
      <c r="G595" s="90"/>
      <c r="H595" s="41"/>
      <c r="I595" s="45"/>
      <c r="J595" s="49" t="s">
        <v>261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/>
      <c r="V595" s="83"/>
      <c r="W595" s="84"/>
      <c r="X595" s="82"/>
      <c r="Y595" s="83"/>
      <c r="Z595" s="1"/>
    </row>
    <row r="596" spans="1:26" ht="23.25">
      <c r="A596" s="1"/>
      <c r="B596" s="41"/>
      <c r="C596" s="41"/>
      <c r="D596" s="41"/>
      <c r="E596" s="41"/>
      <c r="F596" s="51"/>
      <c r="G596" s="90"/>
      <c r="H596" s="41"/>
      <c r="I596" s="45"/>
      <c r="J596" s="49" t="s">
        <v>229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>
        <f>SUM(U597:U598)</f>
        <v>143222.9</v>
      </c>
      <c r="V596" s="83">
        <f>SUM(V597:V598)</f>
        <v>132582.6</v>
      </c>
      <c r="W596" s="84">
        <f>SUM(W597:W598)</f>
        <v>130788</v>
      </c>
      <c r="X596" s="82">
        <f>+W596/U596*100</f>
        <v>91.31779903912015</v>
      </c>
      <c r="Y596" s="83">
        <f>+W596/V596*100</f>
        <v>98.64642871689044</v>
      </c>
      <c r="Z596" s="1"/>
    </row>
    <row r="597" spans="1:26" ht="23.25">
      <c r="A597" s="1"/>
      <c r="B597" s="41"/>
      <c r="C597" s="41"/>
      <c r="D597" s="41"/>
      <c r="E597" s="41"/>
      <c r="F597" s="51"/>
      <c r="G597" s="90"/>
      <c r="H597" s="41"/>
      <c r="I597" s="45"/>
      <c r="J597" s="49" t="s">
        <v>44</v>
      </c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>
        <f aca="true" t="shared" si="24" ref="U597:W598">SUM(U605+U608+U611+U614)</f>
        <v>143022.9</v>
      </c>
      <c r="V597" s="83">
        <f t="shared" si="24"/>
        <v>132366.2</v>
      </c>
      <c r="W597" s="84">
        <f t="shared" si="24"/>
        <v>130594.4</v>
      </c>
      <c r="X597" s="82">
        <f>+W597/U597*100</f>
        <v>91.31013285285083</v>
      </c>
      <c r="Y597" s="83">
        <f>+W597/V597*100</f>
        <v>98.66144076055669</v>
      </c>
      <c r="Z597" s="1"/>
    </row>
    <row r="598" spans="1:26" ht="23.25">
      <c r="A598" s="1"/>
      <c r="B598" s="41"/>
      <c r="C598" s="41"/>
      <c r="D598" s="41"/>
      <c r="E598" s="41"/>
      <c r="F598" s="51"/>
      <c r="G598" s="90"/>
      <c r="H598" s="41"/>
      <c r="I598" s="45"/>
      <c r="J598" s="49" t="s">
        <v>45</v>
      </c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>
        <f t="shared" si="24"/>
        <v>200</v>
      </c>
      <c r="V598" s="83">
        <f t="shared" si="24"/>
        <v>216.4</v>
      </c>
      <c r="W598" s="84">
        <f t="shared" si="24"/>
        <v>193.6</v>
      </c>
      <c r="X598" s="82">
        <f>+W598/U598*100</f>
        <v>96.8</v>
      </c>
      <c r="Y598" s="83">
        <f>+W598/V598*100</f>
        <v>89.46395563770795</v>
      </c>
      <c r="Z598" s="1"/>
    </row>
    <row r="599" spans="1:26" ht="23.25">
      <c r="A599" s="1"/>
      <c r="B599" s="41"/>
      <c r="C599" s="41"/>
      <c r="D599" s="41"/>
      <c r="E599" s="41"/>
      <c r="F599" s="51"/>
      <c r="G599" s="90"/>
      <c r="H599" s="41"/>
      <c r="I599" s="45"/>
      <c r="J599" s="49"/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/>
      <c r="V599" s="83"/>
      <c r="W599" s="84"/>
      <c r="X599" s="82"/>
      <c r="Y599" s="83"/>
      <c r="Z599" s="1"/>
    </row>
    <row r="600" spans="1:26" ht="23.25">
      <c r="A600" s="1"/>
      <c r="B600" s="41"/>
      <c r="C600" s="41"/>
      <c r="D600" s="41"/>
      <c r="E600" s="41"/>
      <c r="F600" s="51"/>
      <c r="G600" s="90" t="s">
        <v>54</v>
      </c>
      <c r="H600" s="41"/>
      <c r="I600" s="45"/>
      <c r="J600" s="49" t="s">
        <v>55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>
        <f>SUM(U601:U602)</f>
        <v>143222.9</v>
      </c>
      <c r="V600" s="83">
        <f>SUM(V601:V602)</f>
        <v>132582.6</v>
      </c>
      <c r="W600" s="84">
        <f>SUM(W601:W602)</f>
        <v>130788</v>
      </c>
      <c r="X600" s="82">
        <f>+W600/U600*100</f>
        <v>91.31779903912015</v>
      </c>
      <c r="Y600" s="83">
        <f>+W600/V600*100</f>
        <v>98.64642871689044</v>
      </c>
      <c r="Z600" s="1"/>
    </row>
    <row r="601" spans="1:26" ht="23.25">
      <c r="A601" s="1"/>
      <c r="B601" s="41"/>
      <c r="C601" s="41"/>
      <c r="D601" s="41"/>
      <c r="E601" s="41"/>
      <c r="F601" s="51"/>
      <c r="G601" s="90"/>
      <c r="H601" s="41"/>
      <c r="I601" s="45"/>
      <c r="J601" s="49" t="s">
        <v>44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>
        <f aca="true" t="shared" si="25" ref="U601:W602">SUM(U605+U608+U611+U614)</f>
        <v>143022.9</v>
      </c>
      <c r="V601" s="83">
        <f t="shared" si="25"/>
        <v>132366.2</v>
      </c>
      <c r="W601" s="84">
        <f t="shared" si="25"/>
        <v>130594.4</v>
      </c>
      <c r="X601" s="82">
        <f>+W601/U601*100</f>
        <v>91.31013285285083</v>
      </c>
      <c r="Y601" s="83">
        <f>+W601/V601*100</f>
        <v>98.66144076055669</v>
      </c>
      <c r="Z601" s="1"/>
    </row>
    <row r="602" spans="1:26" ht="23.25">
      <c r="A602" s="1"/>
      <c r="B602" s="41"/>
      <c r="C602" s="41"/>
      <c r="D602" s="41"/>
      <c r="E602" s="41"/>
      <c r="F602" s="51"/>
      <c r="G602" s="90"/>
      <c r="H602" s="41"/>
      <c r="I602" s="45"/>
      <c r="J602" s="49" t="s">
        <v>45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f t="shared" si="25"/>
        <v>200</v>
      </c>
      <c r="V602" s="83">
        <f t="shared" si="25"/>
        <v>216.4</v>
      </c>
      <c r="W602" s="84">
        <f t="shared" si="25"/>
        <v>193.6</v>
      </c>
      <c r="X602" s="82">
        <f>+W602/U602*100</f>
        <v>96.8</v>
      </c>
      <c r="Y602" s="83">
        <f>+W602/V602*100</f>
        <v>89.46395563770795</v>
      </c>
      <c r="Z602" s="1"/>
    </row>
    <row r="603" spans="1:26" ht="23.25">
      <c r="A603" s="1"/>
      <c r="B603" s="41"/>
      <c r="C603" s="41"/>
      <c r="D603" s="41"/>
      <c r="E603" s="41"/>
      <c r="F603" s="51"/>
      <c r="G603" s="90"/>
      <c r="H603" s="41"/>
      <c r="I603" s="45"/>
      <c r="J603" s="49"/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/>
      <c r="V603" s="83"/>
      <c r="W603" s="84"/>
      <c r="X603" s="82"/>
      <c r="Y603" s="83"/>
      <c r="Z603" s="1"/>
    </row>
    <row r="604" spans="1:26" ht="23.25">
      <c r="A604" s="1"/>
      <c r="B604" s="41"/>
      <c r="C604" s="41"/>
      <c r="D604" s="41"/>
      <c r="E604" s="41"/>
      <c r="F604" s="51"/>
      <c r="G604" s="90"/>
      <c r="H604" s="41" t="s">
        <v>58</v>
      </c>
      <c r="I604" s="45"/>
      <c r="J604" s="49" t="s">
        <v>59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>
        <f>SUM(U605:U606)</f>
        <v>9575.6</v>
      </c>
      <c r="V604" s="83">
        <f>SUM(V605:V606)</f>
        <v>10132.3</v>
      </c>
      <c r="W604" s="84">
        <f>SUM(W605:W606)</f>
        <v>9729.7</v>
      </c>
      <c r="X604" s="82">
        <f>+W604/U604*100</f>
        <v>101.60929863402816</v>
      </c>
      <c r="Y604" s="83">
        <f>+W604/V604*100</f>
        <v>96.0265684987614</v>
      </c>
      <c r="Z604" s="1"/>
    </row>
    <row r="605" spans="1:26" ht="23.25">
      <c r="A605" s="1"/>
      <c r="B605" s="41"/>
      <c r="C605" s="41"/>
      <c r="D605" s="41"/>
      <c r="E605" s="41"/>
      <c r="F605" s="51"/>
      <c r="G605" s="90"/>
      <c r="H605" s="41"/>
      <c r="I605" s="45"/>
      <c r="J605" s="49" t="s">
        <v>44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>
        <v>9575.6</v>
      </c>
      <c r="V605" s="83">
        <v>10132.3</v>
      </c>
      <c r="W605" s="84">
        <v>9729.7</v>
      </c>
      <c r="X605" s="82">
        <f>+W605/U605*100</f>
        <v>101.60929863402816</v>
      </c>
      <c r="Y605" s="83">
        <f>+W605/V605*100</f>
        <v>96.0265684987614</v>
      </c>
      <c r="Z605" s="1"/>
    </row>
    <row r="606" spans="1:26" ht="23.25">
      <c r="A606" s="1"/>
      <c r="B606" s="41"/>
      <c r="C606" s="41"/>
      <c r="D606" s="41"/>
      <c r="E606" s="41"/>
      <c r="F606" s="51"/>
      <c r="G606" s="90"/>
      <c r="H606" s="41"/>
      <c r="I606" s="45"/>
      <c r="J606" s="49" t="s">
        <v>45</v>
      </c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/>
      <c r="V606" s="83"/>
      <c r="W606" s="84"/>
      <c r="X606" s="82"/>
      <c r="Y606" s="83"/>
      <c r="Z606" s="1"/>
    </row>
    <row r="607" spans="1:26" ht="23.25">
      <c r="A607" s="1"/>
      <c r="B607" s="41"/>
      <c r="C607" s="41"/>
      <c r="D607" s="41"/>
      <c r="E607" s="41"/>
      <c r="F607" s="51"/>
      <c r="G607" s="90"/>
      <c r="H607" s="41" t="s">
        <v>60</v>
      </c>
      <c r="I607" s="45"/>
      <c r="J607" s="49" t="s">
        <v>61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>
        <f>SUM(U608:U609)</f>
        <v>6785.7</v>
      </c>
      <c r="V607" s="83">
        <f>SUM(V608:V609)</f>
        <v>9522.6</v>
      </c>
      <c r="W607" s="84">
        <f>SUM(W608:W609)</f>
        <v>9258.9</v>
      </c>
      <c r="X607" s="82">
        <f>+W607/U607*100</f>
        <v>136.4472346257571</v>
      </c>
      <c r="Y607" s="83">
        <f>+W607/V607*100</f>
        <v>97.23079831138554</v>
      </c>
      <c r="Z607" s="1"/>
    </row>
    <row r="608" spans="1:26" ht="23.25">
      <c r="A608" s="1"/>
      <c r="B608" s="41"/>
      <c r="C608" s="41"/>
      <c r="D608" s="41"/>
      <c r="E608" s="41"/>
      <c r="F608" s="51"/>
      <c r="G608" s="90"/>
      <c r="H608" s="41"/>
      <c r="I608" s="45"/>
      <c r="J608" s="49" t="s">
        <v>44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v>6785.7</v>
      </c>
      <c r="V608" s="83">
        <v>9522.6</v>
      </c>
      <c r="W608" s="84">
        <v>9258.9</v>
      </c>
      <c r="X608" s="82">
        <f>+W608/U608*100</f>
        <v>136.4472346257571</v>
      </c>
      <c r="Y608" s="83">
        <f>+W608/V608*100</f>
        <v>97.23079831138554</v>
      </c>
      <c r="Z608" s="1"/>
    </row>
    <row r="609" spans="1:26" ht="23.25">
      <c r="A609" s="1"/>
      <c r="B609" s="41"/>
      <c r="C609" s="41"/>
      <c r="D609" s="41"/>
      <c r="E609" s="41"/>
      <c r="F609" s="51"/>
      <c r="G609" s="90"/>
      <c r="H609" s="41"/>
      <c r="I609" s="45"/>
      <c r="J609" s="49" t="s">
        <v>45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/>
      <c r="V609" s="83"/>
      <c r="W609" s="84"/>
      <c r="X609" s="82"/>
      <c r="Y609" s="83"/>
      <c r="Z609" s="1"/>
    </row>
    <row r="610" spans="1:26" ht="23.25">
      <c r="A610" s="1"/>
      <c r="B610" s="41"/>
      <c r="C610" s="41"/>
      <c r="D610" s="41"/>
      <c r="E610" s="41"/>
      <c r="F610" s="51"/>
      <c r="G610" s="90"/>
      <c r="H610" s="41" t="s">
        <v>112</v>
      </c>
      <c r="I610" s="45"/>
      <c r="J610" s="49" t="s">
        <v>113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>
        <f>SUM(U611:U612)</f>
        <v>13034.6</v>
      </c>
      <c r="V610" s="83">
        <f>SUM(V611:V612)</f>
        <v>11496.2</v>
      </c>
      <c r="W610" s="84">
        <f>SUM(W611:W612)</f>
        <v>11291.4</v>
      </c>
      <c r="X610" s="82">
        <f>+W610/U610*100</f>
        <v>86.6263636782103</v>
      </c>
      <c r="Y610" s="83">
        <f>+W610/V610*100</f>
        <v>98.21854177902263</v>
      </c>
      <c r="Z610" s="1"/>
    </row>
    <row r="611" spans="1:26" ht="23.25">
      <c r="A611" s="1"/>
      <c r="B611" s="41"/>
      <c r="C611" s="41"/>
      <c r="D611" s="41"/>
      <c r="E611" s="41"/>
      <c r="F611" s="51"/>
      <c r="G611" s="90"/>
      <c r="H611" s="41"/>
      <c r="I611" s="45"/>
      <c r="J611" s="49" t="s">
        <v>44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>
        <v>13034.6</v>
      </c>
      <c r="V611" s="83">
        <v>11496.2</v>
      </c>
      <c r="W611" s="84">
        <v>11291.4</v>
      </c>
      <c r="X611" s="82">
        <f>+W611/U611*100</f>
        <v>86.6263636782103</v>
      </c>
      <c r="Y611" s="83">
        <f>+W611/V611*100</f>
        <v>98.21854177902263</v>
      </c>
      <c r="Z611" s="1"/>
    </row>
    <row r="612" spans="1:26" ht="23.25">
      <c r="A612" s="1"/>
      <c r="B612" s="41"/>
      <c r="C612" s="41"/>
      <c r="D612" s="41"/>
      <c r="E612" s="41"/>
      <c r="F612" s="51"/>
      <c r="G612" s="90"/>
      <c r="H612" s="41"/>
      <c r="I612" s="45"/>
      <c r="J612" s="49" t="s">
        <v>45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/>
      <c r="V612" s="83"/>
      <c r="W612" s="84"/>
      <c r="X612" s="82"/>
      <c r="Y612" s="83"/>
      <c r="Z612" s="1"/>
    </row>
    <row r="613" spans="1:26" ht="23.25">
      <c r="A613" s="1"/>
      <c r="B613" s="41"/>
      <c r="C613" s="41"/>
      <c r="D613" s="41"/>
      <c r="E613" s="41"/>
      <c r="F613" s="51"/>
      <c r="G613" s="90"/>
      <c r="H613" s="41" t="s">
        <v>114</v>
      </c>
      <c r="I613" s="45"/>
      <c r="J613" s="49" t="s">
        <v>115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>
        <f>SUM(U614:U615)</f>
        <v>113827</v>
      </c>
      <c r="V613" s="83">
        <f>SUM(V614:V615)</f>
        <v>101431.5</v>
      </c>
      <c r="W613" s="84">
        <f>SUM(W614:W615)</f>
        <v>100508</v>
      </c>
      <c r="X613" s="82">
        <f>+W613/U613*100</f>
        <v>88.29890974900508</v>
      </c>
      <c r="Y613" s="83">
        <f>+W613/V613*100</f>
        <v>99.08953333037567</v>
      </c>
      <c r="Z613" s="1"/>
    </row>
    <row r="614" spans="1:26" ht="23.25">
      <c r="A614" s="1"/>
      <c r="B614" s="41"/>
      <c r="C614" s="41"/>
      <c r="D614" s="41"/>
      <c r="E614" s="41"/>
      <c r="F614" s="51"/>
      <c r="G614" s="90"/>
      <c r="H614" s="41"/>
      <c r="I614" s="45"/>
      <c r="J614" s="49" t="s">
        <v>44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>
        <f>20573.3+12843.2+75910.5+4300</f>
        <v>113627</v>
      </c>
      <c r="V614" s="83">
        <f>101431.5-216.4</f>
        <v>101215.1</v>
      </c>
      <c r="W614" s="84">
        <f>100508-193.6</f>
        <v>100314.4</v>
      </c>
      <c r="X614" s="82">
        <f>+W614/U614*100</f>
        <v>88.2839465971996</v>
      </c>
      <c r="Y614" s="83">
        <f>+W614/V614*100</f>
        <v>99.11011301673366</v>
      </c>
      <c r="Z614" s="1"/>
    </row>
    <row r="615" spans="1:26" ht="23.25">
      <c r="A615" s="1"/>
      <c r="B615" s="41"/>
      <c r="C615" s="41"/>
      <c r="D615" s="41"/>
      <c r="E615" s="41"/>
      <c r="F615" s="51"/>
      <c r="G615" s="90"/>
      <c r="H615" s="41"/>
      <c r="I615" s="45"/>
      <c r="J615" s="49" t="s">
        <v>45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>
        <v>200</v>
      </c>
      <c r="V615" s="83">
        <v>216.4</v>
      </c>
      <c r="W615" s="84">
        <v>193.6</v>
      </c>
      <c r="X615" s="82">
        <f>+W615/U615*100</f>
        <v>96.8</v>
      </c>
      <c r="Y615" s="83">
        <f>+W615/V615*100</f>
        <v>89.46395563770795</v>
      </c>
      <c r="Z615" s="1"/>
    </row>
    <row r="616" spans="1:26" ht="23.25">
      <c r="A616" s="1"/>
      <c r="B616" s="41"/>
      <c r="C616" s="41"/>
      <c r="D616" s="41"/>
      <c r="E616" s="41"/>
      <c r="F616" s="51"/>
      <c r="G616" s="90"/>
      <c r="H616" s="41"/>
      <c r="I616" s="45"/>
      <c r="J616" s="49"/>
      <c r="K616" s="50"/>
      <c r="L616" s="43"/>
      <c r="M616" s="71"/>
      <c r="N616" s="72"/>
      <c r="O616" s="73"/>
      <c r="P616" s="71"/>
      <c r="Q616" s="79"/>
      <c r="R616" s="80"/>
      <c r="S616" s="79"/>
      <c r="T616" s="81"/>
      <c r="U616" s="82"/>
      <c r="V616" s="83"/>
      <c r="W616" s="84"/>
      <c r="X616" s="82"/>
      <c r="Y616" s="83"/>
      <c r="Z616" s="1"/>
    </row>
    <row r="617" spans="1:26" ht="23.25">
      <c r="A617" s="1"/>
      <c r="B617" s="41"/>
      <c r="C617" s="41"/>
      <c r="D617" s="41"/>
      <c r="E617" s="41"/>
      <c r="F617" s="51" t="s">
        <v>230</v>
      </c>
      <c r="G617" s="90"/>
      <c r="H617" s="41"/>
      <c r="I617" s="45"/>
      <c r="J617" s="49" t="s">
        <v>262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/>
      <c r="V617" s="83"/>
      <c r="W617" s="84"/>
      <c r="X617" s="82"/>
      <c r="Y617" s="83"/>
      <c r="Z617" s="1"/>
    </row>
    <row r="618" spans="1:26" ht="23.25">
      <c r="A618" s="1"/>
      <c r="B618" s="41"/>
      <c r="C618" s="41"/>
      <c r="D618" s="41"/>
      <c r="E618" s="41"/>
      <c r="F618" s="51"/>
      <c r="G618" s="90"/>
      <c r="H618" s="41"/>
      <c r="I618" s="45"/>
      <c r="J618" s="49" t="s">
        <v>231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f>SUM(U619:U620)</f>
        <v>26450</v>
      </c>
      <c r="V618" s="83">
        <f>SUM(V619:V620)</f>
        <v>456.5</v>
      </c>
      <c r="W618" s="84">
        <f>SUM(W619:W620)</f>
        <v>0</v>
      </c>
      <c r="X618" s="82">
        <f>+W618/U618*100</f>
        <v>0</v>
      </c>
      <c r="Y618" s="83">
        <f>+W618/V618*100</f>
        <v>0</v>
      </c>
      <c r="Z618" s="1"/>
    </row>
    <row r="619" spans="1:26" ht="23.25">
      <c r="A619" s="1"/>
      <c r="B619" s="41"/>
      <c r="C619" s="41"/>
      <c r="D619" s="41"/>
      <c r="E619" s="41"/>
      <c r="F619" s="51"/>
      <c r="G619" s="90"/>
      <c r="H619" s="41"/>
      <c r="I619" s="45"/>
      <c r="J619" s="49" t="s">
        <v>44</v>
      </c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>
        <f>+U623</f>
        <v>26450</v>
      </c>
      <c r="V619" s="83">
        <f>+V623</f>
        <v>456.5</v>
      </c>
      <c r="W619" s="84">
        <f>SUM(W627)</f>
        <v>0</v>
      </c>
      <c r="X619" s="82">
        <f>+W619/U619*100</f>
        <v>0</v>
      </c>
      <c r="Y619" s="83">
        <f>+W619/V619*100</f>
        <v>0</v>
      </c>
      <c r="Z619" s="1"/>
    </row>
    <row r="620" spans="1:26" ht="23.25">
      <c r="A620" s="1"/>
      <c r="B620" s="41"/>
      <c r="C620" s="41"/>
      <c r="D620" s="41"/>
      <c r="E620" s="41"/>
      <c r="F620" s="51"/>
      <c r="G620" s="90"/>
      <c r="H620" s="41"/>
      <c r="I620" s="45"/>
      <c r="J620" s="49" t="s">
        <v>45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f>SUM(U628)</f>
        <v>0</v>
      </c>
      <c r="V620" s="83">
        <f>SUM(V628)</f>
        <v>0</v>
      </c>
      <c r="W620" s="84">
        <f>SUM(W628)</f>
        <v>0</v>
      </c>
      <c r="X620" s="82"/>
      <c r="Y620" s="83"/>
      <c r="Z620" s="1"/>
    </row>
    <row r="621" spans="1:26" ht="23.25">
      <c r="A621" s="1"/>
      <c r="B621" s="41"/>
      <c r="C621" s="41"/>
      <c r="D621" s="41"/>
      <c r="E621" s="41"/>
      <c r="F621" s="51"/>
      <c r="G621" s="90"/>
      <c r="H621" s="41"/>
      <c r="I621" s="45"/>
      <c r="J621" s="49"/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/>
      <c r="V621" s="83"/>
      <c r="W621" s="84"/>
      <c r="X621" s="82"/>
      <c r="Y621" s="83"/>
      <c r="Z621" s="1"/>
    </row>
    <row r="622" spans="1:26" ht="23.25">
      <c r="A622" s="1"/>
      <c r="B622" s="41"/>
      <c r="C622" s="41"/>
      <c r="D622" s="41"/>
      <c r="E622" s="41"/>
      <c r="F622" s="51"/>
      <c r="G622" s="90" t="s">
        <v>54</v>
      </c>
      <c r="H622" s="41"/>
      <c r="I622" s="45"/>
      <c r="J622" s="49" t="s">
        <v>55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>
        <f>SUM(U623:U624)</f>
        <v>26450</v>
      </c>
      <c r="V622" s="83">
        <f>SUM(V623:V624)</f>
        <v>456.5</v>
      </c>
      <c r="W622" s="84">
        <f>SUM(W623:W624)</f>
        <v>0</v>
      </c>
      <c r="X622" s="82"/>
      <c r="Y622" s="83"/>
      <c r="Z622" s="1"/>
    </row>
    <row r="623" spans="1:26" ht="23.25">
      <c r="A623" s="1"/>
      <c r="B623" s="41"/>
      <c r="C623" s="41"/>
      <c r="D623" s="41"/>
      <c r="E623" s="41"/>
      <c r="F623" s="51"/>
      <c r="G623" s="90"/>
      <c r="H623" s="41"/>
      <c r="I623" s="45"/>
      <c r="J623" s="49" t="s">
        <v>44</v>
      </c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>
        <f>+U626</f>
        <v>26450</v>
      </c>
      <c r="V623" s="83">
        <f>SUM(V627)</f>
        <v>456.5</v>
      </c>
      <c r="W623" s="84">
        <f>SUM(W627)</f>
        <v>0</v>
      </c>
      <c r="X623" s="82"/>
      <c r="Y623" s="83"/>
      <c r="Z623" s="1"/>
    </row>
    <row r="624" spans="1:26" ht="23.25">
      <c r="A624" s="1"/>
      <c r="B624" s="41"/>
      <c r="C624" s="41"/>
      <c r="D624" s="41"/>
      <c r="E624" s="41"/>
      <c r="F624" s="51"/>
      <c r="G624" s="90"/>
      <c r="H624" s="41"/>
      <c r="I624" s="45"/>
      <c r="J624" s="49" t="s">
        <v>45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>
        <f>SUM(U628)</f>
        <v>0</v>
      </c>
      <c r="V624" s="83">
        <f>SUM(V628)</f>
        <v>0</v>
      </c>
      <c r="W624" s="84">
        <f>SUM(W628)</f>
        <v>0</v>
      </c>
      <c r="X624" s="82"/>
      <c r="Y624" s="83"/>
      <c r="Z624" s="1"/>
    </row>
    <row r="625" spans="1:26" ht="23.25">
      <c r="A625" s="1"/>
      <c r="B625" s="41"/>
      <c r="C625" s="41"/>
      <c r="D625" s="41"/>
      <c r="E625" s="41"/>
      <c r="F625" s="51"/>
      <c r="G625" s="90"/>
      <c r="H625" s="41"/>
      <c r="I625" s="45"/>
      <c r="J625" s="49"/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/>
      <c r="V625" s="83"/>
      <c r="W625" s="84"/>
      <c r="X625" s="82"/>
      <c r="Y625" s="83"/>
      <c r="Z625" s="1"/>
    </row>
    <row r="626" spans="1:26" ht="23.25">
      <c r="A626" s="1"/>
      <c r="B626" s="41"/>
      <c r="C626" s="41"/>
      <c r="D626" s="41"/>
      <c r="E626" s="41"/>
      <c r="F626" s="51"/>
      <c r="G626" s="90"/>
      <c r="H626" s="41" t="s">
        <v>114</v>
      </c>
      <c r="I626" s="45"/>
      <c r="J626" s="49" t="s">
        <v>115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>
        <f>SUM(U627:U628)</f>
        <v>26450</v>
      </c>
      <c r="V626" s="83">
        <f>SUM(V627:V628)</f>
        <v>456.5</v>
      </c>
      <c r="W626" s="84">
        <f>SUM(W627:W628)</f>
        <v>0</v>
      </c>
      <c r="X626" s="82">
        <f>+W626/U626*100</f>
        <v>0</v>
      </c>
      <c r="Y626" s="83">
        <f>+W626/V626*100</f>
        <v>0</v>
      </c>
      <c r="Z626" s="1"/>
    </row>
    <row r="627" spans="1:26" ht="23.25">
      <c r="A627" s="1"/>
      <c r="B627" s="41"/>
      <c r="C627" s="41"/>
      <c r="D627" s="41"/>
      <c r="E627" s="41"/>
      <c r="F627" s="51"/>
      <c r="G627" s="90"/>
      <c r="H627" s="41"/>
      <c r="I627" s="45"/>
      <c r="J627" s="49" t="s">
        <v>44</v>
      </c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>
        <v>26450</v>
      </c>
      <c r="V627" s="83">
        <v>456.5</v>
      </c>
      <c r="W627" s="84"/>
      <c r="X627" s="82">
        <f>+W627/U627*100</f>
        <v>0</v>
      </c>
      <c r="Y627" s="83">
        <f>+W627/V627*100</f>
        <v>0</v>
      </c>
      <c r="Z627" s="1"/>
    </row>
    <row r="628" spans="1:26" ht="23.25">
      <c r="A628" s="1"/>
      <c r="B628" s="41"/>
      <c r="C628" s="41"/>
      <c r="D628" s="41"/>
      <c r="E628" s="41"/>
      <c r="F628" s="51"/>
      <c r="G628" s="90"/>
      <c r="H628" s="41"/>
      <c r="I628" s="45"/>
      <c r="J628" s="49" t="s">
        <v>45</v>
      </c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/>
      <c r="V628" s="83"/>
      <c r="W628" s="84"/>
      <c r="X628" s="82"/>
      <c r="Y628" s="83"/>
      <c r="Z628" s="1"/>
    </row>
    <row r="629" spans="1:26" ht="23.25">
      <c r="A629" s="1"/>
      <c r="B629" s="41"/>
      <c r="C629" s="41"/>
      <c r="D629" s="41"/>
      <c r="E629" s="41"/>
      <c r="F629" s="51"/>
      <c r="G629" s="90"/>
      <c r="H629" s="41"/>
      <c r="I629" s="45"/>
      <c r="J629" s="49"/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/>
      <c r="V629" s="83"/>
      <c r="W629" s="84"/>
      <c r="X629" s="82"/>
      <c r="Y629" s="83"/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249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30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28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33</v>
      </c>
      <c r="O634" s="63"/>
      <c r="P634" s="63"/>
      <c r="Q634" s="63"/>
      <c r="R634" s="64"/>
      <c r="S634" s="8" t="s">
        <v>21</v>
      </c>
      <c r="T634" s="8"/>
      <c r="U634" s="14" t="s">
        <v>2</v>
      </c>
      <c r="V634" s="15"/>
      <c r="W634" s="15"/>
      <c r="X634" s="15"/>
      <c r="Y634" s="16"/>
      <c r="Z634" s="1"/>
    </row>
    <row r="635" spans="1:26" ht="23.25">
      <c r="A635" s="1"/>
      <c r="B635" s="20" t="s">
        <v>29</v>
      </c>
      <c r="C635" s="21"/>
      <c r="D635" s="21"/>
      <c r="E635" s="21"/>
      <c r="F635" s="21"/>
      <c r="G635" s="21"/>
      <c r="H635" s="62"/>
      <c r="I635" s="1"/>
      <c r="J635" s="2" t="s">
        <v>4</v>
      </c>
      <c r="K635" s="18"/>
      <c r="L635" s="23" t="s">
        <v>22</v>
      </c>
      <c r="M635" s="23" t="s">
        <v>31</v>
      </c>
      <c r="N635" s="65"/>
      <c r="O635" s="17"/>
      <c r="P635" s="66"/>
      <c r="Q635" s="23" t="s">
        <v>3</v>
      </c>
      <c r="R635" s="16"/>
      <c r="S635" s="15" t="s">
        <v>23</v>
      </c>
      <c r="T635" s="15"/>
      <c r="U635" s="20" t="s">
        <v>20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24</v>
      </c>
      <c r="M636" s="31" t="s">
        <v>24</v>
      </c>
      <c r="N636" s="29" t="s">
        <v>6</v>
      </c>
      <c r="O636" s="68" t="s">
        <v>7</v>
      </c>
      <c r="P636" s="29" t="s">
        <v>8</v>
      </c>
      <c r="Q636" s="20" t="s">
        <v>41</v>
      </c>
      <c r="R636" s="22"/>
      <c r="S636" s="27" t="s">
        <v>25</v>
      </c>
      <c r="T636" s="15"/>
      <c r="U636" s="24"/>
      <c r="V636" s="25"/>
      <c r="W636" s="1"/>
      <c r="X636" s="14" t="s">
        <v>3</v>
      </c>
      <c r="Y636" s="16"/>
      <c r="Z636" s="1"/>
    </row>
    <row r="637" spans="1:26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8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26</v>
      </c>
      <c r="M637" s="29" t="s">
        <v>32</v>
      </c>
      <c r="N637" s="29"/>
      <c r="O637" s="29"/>
      <c r="P637" s="29"/>
      <c r="Q637" s="26" t="s">
        <v>34</v>
      </c>
      <c r="R637" s="30" t="s">
        <v>34</v>
      </c>
      <c r="S637" s="96" t="s">
        <v>37</v>
      </c>
      <c r="T637" s="98" t="s">
        <v>38</v>
      </c>
      <c r="U637" s="31" t="s">
        <v>6</v>
      </c>
      <c r="V637" s="29" t="s">
        <v>9</v>
      </c>
      <c r="W637" s="26" t="s">
        <v>10</v>
      </c>
      <c r="X637" s="14" t="s">
        <v>11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35</v>
      </c>
      <c r="R638" s="38" t="s">
        <v>36</v>
      </c>
      <c r="S638" s="97"/>
      <c r="T638" s="99"/>
      <c r="U638" s="32"/>
      <c r="V638" s="33"/>
      <c r="W638" s="34"/>
      <c r="X638" s="39" t="s">
        <v>39</v>
      </c>
      <c r="Y638" s="40" t="s">
        <v>40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/>
      <c r="C640" s="41"/>
      <c r="D640" s="41"/>
      <c r="E640" s="41"/>
      <c r="F640" s="51"/>
      <c r="G640" s="90"/>
      <c r="H640" s="41"/>
      <c r="I640" s="45"/>
      <c r="J640" s="91" t="s">
        <v>232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/>
      <c r="V640" s="83"/>
      <c r="W640" s="84"/>
      <c r="X640" s="82"/>
      <c r="Y640" s="83"/>
      <c r="Z640" s="1"/>
    </row>
    <row r="641" spans="1:26" ht="23.25">
      <c r="A641" s="1"/>
      <c r="B641" s="41"/>
      <c r="C641" s="41"/>
      <c r="D641" s="41"/>
      <c r="E641" s="41"/>
      <c r="F641" s="51"/>
      <c r="G641" s="90"/>
      <c r="H641" s="41"/>
      <c r="I641" s="45"/>
      <c r="J641" s="91" t="s">
        <v>233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92">
        <f>SUM(U642:U643)</f>
        <v>642390.0000000001</v>
      </c>
      <c r="V641" s="93">
        <f>SUM(V642:V643)</f>
        <v>662516.6</v>
      </c>
      <c r="W641" s="94">
        <f>SUM(W642:W643)</f>
        <v>636965.2999999999</v>
      </c>
      <c r="X641" s="92">
        <f>+W641/U641*100</f>
        <v>99.15554413985271</v>
      </c>
      <c r="Y641" s="93">
        <f>+W641/V641*100</f>
        <v>96.14329663588806</v>
      </c>
      <c r="Z641" s="1"/>
    </row>
    <row r="642" spans="1:26" ht="23.25">
      <c r="A642" s="1"/>
      <c r="B642" s="41"/>
      <c r="C642" s="41"/>
      <c r="D642" s="41"/>
      <c r="E642" s="41"/>
      <c r="F642" s="51"/>
      <c r="G642" s="90"/>
      <c r="H642" s="41"/>
      <c r="I642" s="45"/>
      <c r="J642" s="91" t="s">
        <v>44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92">
        <f aca="true" t="shared" si="26" ref="U642:W643">SUM(U14+U169)</f>
        <v>597472.1000000001</v>
      </c>
      <c r="V642" s="93">
        <f t="shared" si="26"/>
        <v>598358.7</v>
      </c>
      <c r="W642" s="94">
        <f t="shared" si="26"/>
        <v>573913.2999999999</v>
      </c>
      <c r="X642" s="92">
        <f>+W642/U642*100</f>
        <v>96.05692048214466</v>
      </c>
      <c r="Y642" s="93">
        <f>+W642/V642*100</f>
        <v>95.9145910304304</v>
      </c>
      <c r="Z642" s="1"/>
    </row>
    <row r="643" spans="1:26" ht="23.25">
      <c r="A643" s="1"/>
      <c r="B643" s="41"/>
      <c r="C643" s="41"/>
      <c r="D643" s="41"/>
      <c r="E643" s="41"/>
      <c r="F643" s="51"/>
      <c r="G643" s="90"/>
      <c r="H643" s="41"/>
      <c r="I643" s="45"/>
      <c r="J643" s="91" t="s">
        <v>45</v>
      </c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92">
        <f t="shared" si="26"/>
        <v>44917.9</v>
      </c>
      <c r="V643" s="93">
        <f t="shared" si="26"/>
        <v>64157.9</v>
      </c>
      <c r="W643" s="94">
        <f t="shared" si="26"/>
        <v>63052</v>
      </c>
      <c r="X643" s="92">
        <f>+W643/U643*100</f>
        <v>140.3716558432162</v>
      </c>
      <c r="Y643" s="93">
        <f>+W643/V643*100</f>
        <v>98.27628398061657</v>
      </c>
      <c r="Z643" s="1"/>
    </row>
    <row r="644" spans="1:26" ht="23.25">
      <c r="A644" s="1"/>
      <c r="B644" s="41"/>
      <c r="C644" s="41"/>
      <c r="D644" s="41"/>
      <c r="E644" s="41"/>
      <c r="F644" s="51"/>
      <c r="G644" s="90"/>
      <c r="H644" s="41"/>
      <c r="I644" s="45"/>
      <c r="J644" s="49"/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/>
      <c r="V644" s="83"/>
      <c r="W644" s="84"/>
      <c r="X644" s="82"/>
      <c r="Y644" s="83"/>
      <c r="Z644" s="1"/>
    </row>
    <row r="645" spans="1:26" ht="23.25">
      <c r="A645" s="1"/>
      <c r="B645" s="41"/>
      <c r="C645" s="41"/>
      <c r="D645" s="41"/>
      <c r="E645" s="41"/>
      <c r="F645" s="51"/>
      <c r="G645" s="90"/>
      <c r="H645" s="41"/>
      <c r="I645" s="45"/>
      <c r="J645" s="49"/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/>
      <c r="V645" s="83"/>
      <c r="W645" s="84"/>
      <c r="X645" s="82"/>
      <c r="Y645" s="83"/>
      <c r="Z645" s="1"/>
    </row>
    <row r="646" spans="1:26" ht="23.25">
      <c r="A646" s="1"/>
      <c r="B646" s="41"/>
      <c r="C646" s="41"/>
      <c r="D646" s="41"/>
      <c r="E646" s="41"/>
      <c r="F646" s="51"/>
      <c r="G646" s="90"/>
      <c r="H646" s="41"/>
      <c r="I646" s="45"/>
      <c r="J646" s="49"/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/>
      <c r="V646" s="83"/>
      <c r="W646" s="84"/>
      <c r="X646" s="82"/>
      <c r="Y646" s="83"/>
      <c r="Z646" s="1"/>
    </row>
    <row r="647" spans="1:26" ht="23.25">
      <c r="A647" s="1"/>
      <c r="B647" s="41"/>
      <c r="C647" s="41"/>
      <c r="D647" s="41"/>
      <c r="E647" s="41"/>
      <c r="F647" s="51"/>
      <c r="G647" s="90"/>
      <c r="H647" s="41"/>
      <c r="I647" s="45"/>
      <c r="J647" s="49"/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/>
      <c r="V647" s="83"/>
      <c r="W647" s="84"/>
      <c r="X647" s="82"/>
      <c r="Y647" s="83"/>
      <c r="Z647" s="1"/>
    </row>
    <row r="648" spans="1:26" ht="23.25">
      <c r="A648" s="1"/>
      <c r="B648" s="41"/>
      <c r="C648" s="41"/>
      <c r="D648" s="41"/>
      <c r="E648" s="41"/>
      <c r="F648" s="51"/>
      <c r="G648" s="90"/>
      <c r="H648" s="41"/>
      <c r="I648" s="45"/>
      <c r="J648" s="49"/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/>
      <c r="V648" s="83"/>
      <c r="W648" s="84"/>
      <c r="X648" s="82"/>
      <c r="Y648" s="83"/>
      <c r="Z648" s="1"/>
    </row>
    <row r="649" spans="1:26" ht="23.25">
      <c r="A649" s="1"/>
      <c r="B649" s="41"/>
      <c r="C649" s="41"/>
      <c r="D649" s="41"/>
      <c r="E649" s="41"/>
      <c r="F649" s="51"/>
      <c r="G649" s="90"/>
      <c r="H649" s="41"/>
      <c r="I649" s="45"/>
      <c r="J649" s="49"/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/>
      <c r="V649" s="83"/>
      <c r="W649" s="84"/>
      <c r="X649" s="82"/>
      <c r="Y649" s="83"/>
      <c r="Z649" s="1"/>
    </row>
    <row r="650" spans="1:26" ht="23.25">
      <c r="A650" s="1"/>
      <c r="B650" s="41"/>
      <c r="C650" s="41"/>
      <c r="D650" s="41"/>
      <c r="E650" s="41"/>
      <c r="F650" s="51"/>
      <c r="G650" s="90"/>
      <c r="H650" s="41"/>
      <c r="I650" s="45"/>
      <c r="J650" s="49"/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/>
      <c r="V650" s="83"/>
      <c r="W650" s="84"/>
      <c r="X650" s="82"/>
      <c r="Y650" s="83"/>
      <c r="Z650" s="1"/>
    </row>
    <row r="651" spans="1:26" ht="23.25">
      <c r="A651" s="1"/>
      <c r="B651" s="41"/>
      <c r="C651" s="41"/>
      <c r="D651" s="41"/>
      <c r="E651" s="41"/>
      <c r="F651" s="51"/>
      <c r="G651" s="90"/>
      <c r="H651" s="41"/>
      <c r="I651" s="45"/>
      <c r="J651" s="49"/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/>
      <c r="V651" s="83"/>
      <c r="W651" s="84"/>
      <c r="X651" s="82"/>
      <c r="Y651" s="83"/>
      <c r="Z651" s="1"/>
    </row>
    <row r="652" spans="1:26" ht="23.25">
      <c r="A652" s="1"/>
      <c r="B652" s="41"/>
      <c r="C652" s="41"/>
      <c r="D652" s="41"/>
      <c r="E652" s="41"/>
      <c r="F652" s="51"/>
      <c r="G652" s="90"/>
      <c r="H652" s="41"/>
      <c r="I652" s="45"/>
      <c r="J652" s="49"/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/>
      <c r="V652" s="83"/>
      <c r="W652" s="84"/>
      <c r="X652" s="82"/>
      <c r="Y652" s="83"/>
      <c r="Z652" s="1"/>
    </row>
    <row r="653" spans="1:26" ht="23.25">
      <c r="A653" s="1"/>
      <c r="B653" s="41"/>
      <c r="C653" s="41"/>
      <c r="D653" s="41"/>
      <c r="E653" s="41"/>
      <c r="F653" s="51"/>
      <c r="G653" s="90"/>
      <c r="H653" s="41"/>
      <c r="I653" s="45"/>
      <c r="J653" s="49"/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/>
      <c r="V653" s="83"/>
      <c r="W653" s="84"/>
      <c r="X653" s="82"/>
      <c r="Y653" s="83"/>
      <c r="Z653" s="1"/>
    </row>
    <row r="654" spans="1:26" ht="23.25">
      <c r="A654" s="1"/>
      <c r="B654" s="41"/>
      <c r="C654" s="41"/>
      <c r="D654" s="41"/>
      <c r="E654" s="41"/>
      <c r="F654" s="51"/>
      <c r="G654" s="90"/>
      <c r="H654" s="41"/>
      <c r="I654" s="45"/>
      <c r="J654" s="49"/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/>
      <c r="V654" s="83"/>
      <c r="W654" s="84"/>
      <c r="X654" s="82"/>
      <c r="Y654" s="83"/>
      <c r="Z654" s="1"/>
    </row>
    <row r="655" spans="1:26" ht="23.25">
      <c r="A655" s="1"/>
      <c r="B655" s="41"/>
      <c r="C655" s="41"/>
      <c r="D655" s="41"/>
      <c r="E655" s="41"/>
      <c r="F655" s="51"/>
      <c r="G655" s="90"/>
      <c r="H655" s="41"/>
      <c r="I655" s="45"/>
      <c r="J655" s="49"/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3"/>
      <c r="W655" s="84"/>
      <c r="X655" s="82"/>
      <c r="Y655" s="83"/>
      <c r="Z655" s="1"/>
    </row>
    <row r="656" spans="1:26" ht="23.25">
      <c r="A656" s="1"/>
      <c r="B656" s="41"/>
      <c r="C656" s="41"/>
      <c r="D656" s="41"/>
      <c r="E656" s="41"/>
      <c r="F656" s="51"/>
      <c r="G656" s="90"/>
      <c r="H656" s="41"/>
      <c r="I656" s="45"/>
      <c r="J656" s="49"/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/>
      <c r="V656" s="83"/>
      <c r="W656" s="84"/>
      <c r="X656" s="82"/>
      <c r="Y656" s="83"/>
      <c r="Z656" s="1"/>
    </row>
    <row r="657" spans="1:26" ht="23.25">
      <c r="A657" s="1"/>
      <c r="B657" s="41"/>
      <c r="C657" s="41"/>
      <c r="D657" s="41"/>
      <c r="E657" s="41"/>
      <c r="F657" s="51"/>
      <c r="G657" s="90"/>
      <c r="H657" s="41"/>
      <c r="I657" s="45"/>
      <c r="J657" s="49"/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/>
      <c r="V657" s="83"/>
      <c r="W657" s="84"/>
      <c r="X657" s="82"/>
      <c r="Y657" s="83"/>
      <c r="Z657" s="1"/>
    </row>
    <row r="658" spans="1:26" ht="23.25">
      <c r="A658" s="1"/>
      <c r="B658" s="41"/>
      <c r="C658" s="41"/>
      <c r="D658" s="41"/>
      <c r="E658" s="41"/>
      <c r="F658" s="51"/>
      <c r="G658" s="90"/>
      <c r="H658" s="41"/>
      <c r="I658" s="45"/>
      <c r="J658" s="49"/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/>
      <c r="V658" s="83"/>
      <c r="W658" s="84"/>
      <c r="X658" s="82"/>
      <c r="Y658" s="83"/>
      <c r="Z658" s="1"/>
    </row>
    <row r="659" spans="1:26" ht="23.25">
      <c r="A659" s="1"/>
      <c r="B659" s="41"/>
      <c r="C659" s="41"/>
      <c r="D659" s="41"/>
      <c r="E659" s="41"/>
      <c r="F659" s="51"/>
      <c r="G659" s="90"/>
      <c r="H659" s="41"/>
      <c r="I659" s="45"/>
      <c r="J659" s="49"/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/>
      <c r="V659" s="83"/>
      <c r="W659" s="84"/>
      <c r="X659" s="82"/>
      <c r="Y659" s="83"/>
      <c r="Z659" s="1"/>
    </row>
    <row r="660" spans="1:26" ht="23.25">
      <c r="A660" s="1"/>
      <c r="B660" s="41"/>
      <c r="C660" s="41"/>
      <c r="D660" s="41"/>
      <c r="E660" s="41"/>
      <c r="F660" s="51"/>
      <c r="G660" s="90"/>
      <c r="H660" s="41"/>
      <c r="I660" s="45"/>
      <c r="J660" s="49"/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2"/>
      <c r="V660" s="83"/>
      <c r="W660" s="84"/>
      <c r="X660" s="82"/>
      <c r="Y660" s="83"/>
      <c r="Z660" s="1"/>
    </row>
    <row r="661" spans="1:26" ht="23.25">
      <c r="A661" s="1"/>
      <c r="B661" s="41"/>
      <c r="C661" s="41"/>
      <c r="D661" s="41"/>
      <c r="E661" s="41"/>
      <c r="F661" s="51"/>
      <c r="G661" s="90"/>
      <c r="H661" s="41"/>
      <c r="I661" s="45"/>
      <c r="J661" s="49"/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2"/>
      <c r="V661" s="83"/>
      <c r="W661" s="84"/>
      <c r="X661" s="82"/>
      <c r="Y661" s="83"/>
      <c r="Z661" s="1"/>
    </row>
    <row r="662" spans="1:26" ht="23.25">
      <c r="A662" s="1"/>
      <c r="B662" s="41"/>
      <c r="C662" s="41"/>
      <c r="D662" s="41"/>
      <c r="E662" s="41"/>
      <c r="F662" s="51"/>
      <c r="G662" s="90"/>
      <c r="H662" s="41"/>
      <c r="I662" s="45"/>
      <c r="J662" s="49"/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/>
      <c r="V662" s="83"/>
      <c r="W662" s="84"/>
      <c r="X662" s="82"/>
      <c r="Y662" s="83"/>
      <c r="Z662" s="1"/>
    </row>
    <row r="663" spans="1:26" ht="23.25">
      <c r="A663" s="1"/>
      <c r="B663" s="41"/>
      <c r="C663" s="41"/>
      <c r="D663" s="41"/>
      <c r="E663" s="41"/>
      <c r="F663" s="51"/>
      <c r="G663" s="90"/>
      <c r="H663" s="41"/>
      <c r="I663" s="45"/>
      <c r="J663" s="49"/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/>
      <c r="V663" s="83"/>
      <c r="W663" s="84"/>
      <c r="X663" s="82"/>
      <c r="Y663" s="83"/>
      <c r="Z663" s="1"/>
    </row>
    <row r="664" spans="1:26" ht="23.25">
      <c r="A664" s="1"/>
      <c r="B664" s="41"/>
      <c r="C664" s="41"/>
      <c r="D664" s="41"/>
      <c r="E664" s="41"/>
      <c r="F664" s="51"/>
      <c r="G664" s="90"/>
      <c r="H664" s="41"/>
      <c r="I664" s="45"/>
      <c r="J664" s="49"/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3"/>
      <c r="W664" s="84"/>
      <c r="X664" s="82"/>
      <c r="Y664" s="83"/>
      <c r="Z664" s="1"/>
    </row>
    <row r="665" spans="1:26" ht="23.25">
      <c r="A665" s="1"/>
      <c r="B665" s="41"/>
      <c r="C665" s="41"/>
      <c r="D665" s="41"/>
      <c r="E665" s="41"/>
      <c r="F665" s="51"/>
      <c r="G665" s="90"/>
      <c r="H665" s="41"/>
      <c r="I665" s="45"/>
      <c r="J665" s="49"/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/>
      <c r="V665" s="83"/>
      <c r="W665" s="84"/>
      <c r="X665" s="82"/>
      <c r="Y665" s="83"/>
      <c r="Z665" s="1"/>
    </row>
    <row r="666" spans="1:26" ht="23.25">
      <c r="A666" s="1"/>
      <c r="B666" s="41"/>
      <c r="C666" s="41"/>
      <c r="D666" s="41"/>
      <c r="E666" s="41"/>
      <c r="F666" s="51"/>
      <c r="G666" s="90"/>
      <c r="H666" s="41"/>
      <c r="I666" s="45"/>
      <c r="J666" s="49"/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/>
      <c r="V666" s="83"/>
      <c r="W666" s="84"/>
      <c r="X666" s="82"/>
      <c r="Y666" s="83"/>
      <c r="Z666" s="1"/>
    </row>
    <row r="667" spans="1:26" ht="23.25">
      <c r="A667" s="1"/>
      <c r="B667" s="41"/>
      <c r="C667" s="41"/>
      <c r="D667" s="41"/>
      <c r="E667" s="41"/>
      <c r="F667" s="51"/>
      <c r="G667" s="90"/>
      <c r="H667" s="41"/>
      <c r="I667" s="45"/>
      <c r="J667" s="43" t="s">
        <v>234</v>
      </c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/>
      <c r="V667" s="83"/>
      <c r="W667" s="84"/>
      <c r="X667" s="82"/>
      <c r="Y667" s="83"/>
      <c r="Z667" s="1"/>
    </row>
    <row r="668" spans="1:26" ht="23.25">
      <c r="A668" s="1"/>
      <c r="B668" s="41"/>
      <c r="C668" s="41"/>
      <c r="D668" s="41"/>
      <c r="E668" s="41"/>
      <c r="F668" s="51"/>
      <c r="G668" s="90"/>
      <c r="H668" s="41"/>
      <c r="I668" s="45"/>
      <c r="J668" s="43" t="s">
        <v>235</v>
      </c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/>
      <c r="V668" s="83"/>
      <c r="W668" s="84"/>
      <c r="X668" s="82"/>
      <c r="Y668" s="83"/>
      <c r="Z668" s="1"/>
    </row>
    <row r="669" spans="1:26" ht="23.25">
      <c r="A669" s="1"/>
      <c r="B669" s="41"/>
      <c r="C669" s="41"/>
      <c r="D669" s="41"/>
      <c r="E669" s="41"/>
      <c r="F669" s="51"/>
      <c r="G669" s="90"/>
      <c r="H669" s="41"/>
      <c r="I669" s="45"/>
      <c r="J669" s="43" t="s">
        <v>269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/>
      <c r="V669" s="83"/>
      <c r="W669" s="84"/>
      <c r="X669" s="82"/>
      <c r="Y669" s="83"/>
      <c r="Z669" s="1"/>
    </row>
    <row r="670" spans="1:26" ht="23.25">
      <c r="A670" s="1"/>
      <c r="B670" s="41"/>
      <c r="C670" s="41"/>
      <c r="D670" s="41"/>
      <c r="E670" s="41"/>
      <c r="F670" s="51"/>
      <c r="G670" s="90"/>
      <c r="H670" s="41"/>
      <c r="I670" s="45"/>
      <c r="J670" s="43" t="s">
        <v>270</v>
      </c>
      <c r="K670" s="50"/>
      <c r="L670" s="43"/>
      <c r="M670" s="71"/>
      <c r="N670" s="72"/>
      <c r="O670" s="73"/>
      <c r="P670" s="71"/>
      <c r="Q670" s="79"/>
      <c r="R670" s="80"/>
      <c r="S670" s="79"/>
      <c r="T670" s="81"/>
      <c r="U670" s="82"/>
      <c r="V670" s="83"/>
      <c r="W670" s="84"/>
      <c r="X670" s="82"/>
      <c r="Y670" s="83"/>
      <c r="Z670" s="1"/>
    </row>
    <row r="671" spans="1:26" ht="23.25">
      <c r="A671" s="1"/>
      <c r="B671" s="41"/>
      <c r="C671" s="41"/>
      <c r="D671" s="41"/>
      <c r="E671" s="41"/>
      <c r="F671" s="51"/>
      <c r="G671" s="90"/>
      <c r="H671" s="41"/>
      <c r="I671" s="45"/>
      <c r="J671" s="43" t="s">
        <v>267</v>
      </c>
      <c r="K671" s="50"/>
      <c r="L671" s="43"/>
      <c r="M671" s="71"/>
      <c r="N671" s="72"/>
      <c r="O671" s="73"/>
      <c r="P671" s="71"/>
      <c r="Q671" s="79"/>
      <c r="R671" s="80"/>
      <c r="S671" s="79"/>
      <c r="T671" s="81"/>
      <c r="U671" s="82"/>
      <c r="V671" s="83"/>
      <c r="W671" s="84"/>
      <c r="X671" s="82"/>
      <c r="Y671" s="83"/>
      <c r="Z671" s="1"/>
    </row>
    <row r="672" spans="1:26" ht="23.25">
      <c r="A672" s="1"/>
      <c r="B672" s="41"/>
      <c r="C672" s="41"/>
      <c r="D672" s="41"/>
      <c r="E672" s="41"/>
      <c r="F672" s="51"/>
      <c r="G672" s="90"/>
      <c r="H672" s="41"/>
      <c r="I672" s="45"/>
      <c r="J672" s="43" t="s">
        <v>268</v>
      </c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/>
      <c r="V672" s="83"/>
      <c r="W672" s="84"/>
      <c r="X672" s="82"/>
      <c r="Y672" s="83"/>
      <c r="Z672" s="1"/>
    </row>
    <row r="673" spans="1:26" ht="23.25">
      <c r="A673" s="1"/>
      <c r="B673" s="41"/>
      <c r="C673" s="41"/>
      <c r="D673" s="41"/>
      <c r="E673" s="41"/>
      <c r="F673" s="51"/>
      <c r="G673" s="90"/>
      <c r="H673" s="41"/>
      <c r="I673" s="45"/>
      <c r="J673" s="49"/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/>
      <c r="V673" s="83"/>
      <c r="W673" s="84"/>
      <c r="X673" s="82"/>
      <c r="Y673" s="83"/>
      <c r="Z673" s="1"/>
    </row>
    <row r="674" spans="1:26" ht="23.25">
      <c r="A674" s="1"/>
      <c r="B674" s="41"/>
      <c r="C674" s="41"/>
      <c r="D674" s="41"/>
      <c r="E674" s="41"/>
      <c r="F674" s="51"/>
      <c r="G674" s="90"/>
      <c r="H674" s="41"/>
      <c r="I674" s="45"/>
      <c r="J674" s="49"/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/>
      <c r="V674" s="83"/>
      <c r="W674" s="84"/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721" spans="1:26" ht="23.25">
      <c r="A721" t="s">
        <v>13</v>
      </c>
      <c r="Z72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96" t="s">
        <v>37</v>
      </c>
      <c r="T65497" s="98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97"/>
      <c r="T65498" s="99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32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637:S638"/>
    <mergeCell ref="T637:T638"/>
    <mergeCell ref="S547:S548"/>
    <mergeCell ref="T547:T548"/>
    <mergeCell ref="S592:S593"/>
    <mergeCell ref="T592:T593"/>
  </mergeCells>
  <printOptions horizontalCentered="1" verticalCentered="1"/>
  <pageMargins left="0.75" right="0.75" top="1" bottom="1" header="0" footer="0"/>
  <pageSetup horizontalDpi="300" verticalDpi="300" orientation="landscape" scale="27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2000-06-02T17:48:22Z</cp:lastPrinted>
  <dcterms:created xsi:type="dcterms:W3CDTF">1998-09-03T23:55:40Z</dcterms:created>
  <dcterms:modified xsi:type="dcterms:W3CDTF">2000-06-07T00:12:24Z</dcterms:modified>
  <cp:category/>
  <cp:version/>
  <cp:contentType/>
  <cp:contentStatus/>
</cp:coreProperties>
</file>