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 yWindow="-15" windowWidth="13755" windowHeight="12405"/>
  </bookViews>
  <sheets>
    <sheet name="Portada" sheetId="1" r:id="rId1"/>
    <sheet name="12 E023" sheetId="2" r:id="rId2"/>
    <sheet name="12 P016" sheetId="3" r:id="rId3"/>
    <sheet name="12 S039" sheetId="4" r:id="rId4"/>
    <sheet name="12 S150" sheetId="5" r:id="rId5"/>
    <sheet name="12 S200" sheetId="6" r:id="rId6"/>
    <sheet name="12 S201" sheetId="7" r:id="rId7"/>
    <sheet name="12 S202" sheetId="8" r:id="rId8"/>
    <sheet name="12 U005" sheetId="9" r:id="rId9"/>
  </sheets>
  <definedNames>
    <definedName name="_xlnm.Print_Area" localSheetId="1">'12 E023'!$B$1:$U$55</definedName>
    <definedName name="_xlnm.Print_Area" localSheetId="2">'12 P016'!$B$1:$U$35</definedName>
    <definedName name="_xlnm.Print_Area" localSheetId="3">'12 S039'!$B$1:$U$31</definedName>
    <definedName name="_xlnm.Print_Area" localSheetId="4">'12 S150'!$B$1:$U$51</definedName>
    <definedName name="_xlnm.Print_Area" localSheetId="5">'12 S200'!$B$1:$U$33</definedName>
    <definedName name="_xlnm.Print_Area" localSheetId="6">'12 S201'!$B$1:$U$30</definedName>
    <definedName name="_xlnm.Print_Area" localSheetId="7">'12 S202'!$B$1:$U$41</definedName>
    <definedName name="_xlnm.Print_Area" localSheetId="8">'12 U005'!$B$1:$U$35</definedName>
    <definedName name="_xlnm.Print_Area" localSheetId="0">Portada!$B$1:$AD$86</definedName>
    <definedName name="_xlnm.Print_Titles" localSheetId="1">'12 E023'!$1:$4</definedName>
    <definedName name="_xlnm.Print_Titles" localSheetId="2">'12 P016'!$1:$4</definedName>
    <definedName name="_xlnm.Print_Titles" localSheetId="3">'12 S039'!$1:$4</definedName>
    <definedName name="_xlnm.Print_Titles" localSheetId="4">'12 S150'!$1:$4</definedName>
    <definedName name="_xlnm.Print_Titles" localSheetId="5">'12 S200'!$1:$4</definedName>
    <definedName name="_xlnm.Print_Titles" localSheetId="6">'12 S201'!$1:$4</definedName>
    <definedName name="_xlnm.Print_Titles" localSheetId="7">'12 S202'!$1:$4</definedName>
    <definedName name="_xlnm.Print_Titles" localSheetId="8">'12 U005'!$1:$4</definedName>
    <definedName name="_xlnm.Print_Titles" localSheetId="0">Portada!$1:$4</definedName>
  </definedNames>
  <calcPr calcId="145621"/>
</workbook>
</file>

<file path=xl/calcChain.xml><?xml version="1.0" encoding="utf-8"?>
<calcChain xmlns="http://schemas.openxmlformats.org/spreadsheetml/2006/main">
  <c r="U15" i="8" l="1"/>
  <c r="U16" i="8"/>
  <c r="U22" i="9" l="1"/>
  <c r="U21" i="9"/>
  <c r="U17" i="9"/>
  <c r="U16" i="9"/>
  <c r="U15" i="9"/>
  <c r="U14" i="9"/>
  <c r="U13" i="9"/>
  <c r="U12" i="9"/>
  <c r="U11" i="9"/>
  <c r="U25" i="8"/>
  <c r="U24" i="8"/>
  <c r="U20" i="8"/>
  <c r="U19" i="8"/>
  <c r="U18" i="8"/>
  <c r="U17" i="8"/>
  <c r="U14" i="8"/>
  <c r="U13" i="8"/>
  <c r="U12" i="8"/>
  <c r="U11" i="8"/>
  <c r="U20" i="7"/>
  <c r="U19" i="7"/>
  <c r="U15" i="7"/>
  <c r="U14" i="7"/>
  <c r="U13" i="7"/>
  <c r="U12" i="7"/>
  <c r="U11" i="7"/>
  <c r="U21" i="6"/>
  <c r="U20" i="6"/>
  <c r="U16" i="6"/>
  <c r="U15" i="6"/>
  <c r="U14" i="6"/>
  <c r="U13" i="6"/>
  <c r="U12" i="6"/>
  <c r="U11" i="6"/>
  <c r="U30" i="5"/>
  <c r="U29" i="5"/>
  <c r="U25" i="5"/>
  <c r="U24" i="5"/>
  <c r="U23" i="5"/>
  <c r="U22" i="5"/>
  <c r="U21" i="5"/>
  <c r="U20" i="5"/>
  <c r="U19" i="5"/>
  <c r="U18" i="5"/>
  <c r="U17" i="5"/>
  <c r="U16" i="5"/>
  <c r="U15" i="5"/>
  <c r="U14" i="5"/>
  <c r="U13" i="5"/>
  <c r="U12" i="5"/>
  <c r="U11" i="5"/>
  <c r="U20" i="4"/>
  <c r="U19" i="4"/>
  <c r="U15" i="4"/>
  <c r="U14" i="4"/>
  <c r="U13" i="4"/>
  <c r="U12" i="4"/>
  <c r="U11" i="4"/>
  <c r="U22" i="3"/>
  <c r="U21" i="3"/>
  <c r="U17" i="3"/>
  <c r="U16" i="3"/>
  <c r="U15" i="3"/>
  <c r="U14" i="3"/>
  <c r="U13" i="3"/>
  <c r="U12" i="3"/>
  <c r="U11" i="3"/>
  <c r="U32" i="2"/>
  <c r="U31" i="2"/>
  <c r="U27" i="2"/>
  <c r="U26" i="2"/>
  <c r="U25" i="2"/>
  <c r="U24" i="2"/>
  <c r="U23" i="2"/>
  <c r="U22" i="2"/>
  <c r="U21" i="2"/>
  <c r="U20" i="2"/>
  <c r="U19" i="2"/>
  <c r="U18" i="2"/>
  <c r="U17" i="2"/>
  <c r="U16" i="2"/>
  <c r="U15" i="2"/>
  <c r="U14" i="2"/>
  <c r="U13" i="2"/>
  <c r="U12" i="2"/>
  <c r="U11" i="2"/>
</calcChain>
</file>

<file path=xl/sharedStrings.xml><?xml version="1.0" encoding="utf-8"?>
<sst xmlns="http://schemas.openxmlformats.org/spreadsheetml/2006/main" count="883" uniqueCount="373">
  <si>
    <t>Avance en los Indicadores de los Programas presupuestarios de la Administración Pública Federal</t>
  </si>
  <si>
    <t xml:space="preserve">    Ejercicio Fiscal 2013</t>
  </si>
  <si>
    <t>Ramo 12
Salud</t>
  </si>
  <si>
    <t>Programas presupuestarios cuya MIR se incluye en el reporte</t>
  </si>
  <si>
    <t xml:space="preserve">E-023 Prestación de servicios en los diferentes niveles de atención a la salud
P-016 Prevención y atención de VIH/SIDA y otras ITS
S-039 Programa de Atención a Personas con Discapacidad
S-150 Programa de Atención a Familias y Población Vulnerable
S-200 Caravanas de la Salud
S-201 Seguro Médico Siglo XXI
S-202 Sistema Integral de Calidad en Salud
U-005 Seguro Popular
</t>
  </si>
  <si>
    <t>DATOS DEL PROGRAMA</t>
  </si>
  <si>
    <t>Programa presupuestario</t>
  </si>
  <si>
    <t>E023</t>
  </si>
  <si>
    <t>Prestación de servicios en los diferentes niveles de atención a la salud</t>
  </si>
  <si>
    <t>Ramo</t>
  </si>
  <si>
    <t>12</t>
  </si>
  <si>
    <t>Salud</t>
  </si>
  <si>
    <t>Unidad responsable</t>
  </si>
  <si>
    <t>160-Comisión Coordinadora de Institutos Nacionales de Salud y Hospitales de Alta Especialidad</t>
  </si>
  <si>
    <t>Enfoques transversales</t>
  </si>
  <si>
    <t>Clasificación Funcional</t>
  </si>
  <si>
    <t>Finalidad</t>
  </si>
  <si>
    <t>2 - Desarrollo Social</t>
  </si>
  <si>
    <t>Función</t>
  </si>
  <si>
    <t>3 - Salud</t>
  </si>
  <si>
    <t>Subfunción</t>
  </si>
  <si>
    <t>2 - Prestación de Servicios de Salud a la Persona</t>
  </si>
  <si>
    <t>Actividad Institucional</t>
  </si>
  <si>
    <t>18 - Prestación de servicios del Sistema Nacional de Salud organizados e integrados</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</si>
  <si>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</si>
  <si>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</si>
  <si>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</si>
  <si>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</si>
  <si>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</si>
  <si>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</si>
  <si>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</si>
  <si>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</si>
  <si>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</si>
  <si>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</si>
  <si>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</si>
  <si>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</si>
  <si>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</si>
  <si>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</si>
  <si>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</si>
  <si>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satisfacer la demanda de servicios especializados de salud de la población.</t>
  </si>
  <si>
    <r>
      <t>Porcentaje de egresos por mejoría del programa respecto al nacional de la Secretaría de Salud</t>
    </r>
    <r>
      <rPr>
        <i/>
        <sz val="10"/>
        <color indexed="30"/>
        <rFont val="Soberana Sans"/>
      </rPr>
      <t xml:space="preserve">
</t>
    </r>
  </si>
  <si>
    <t xml:space="preserve">(Egresos por mejoría en las entidades coordinadas  por el programa  /  Egresos por mejoría en las Instituciones coordinadas por la Secretaría de Salud)  x 100  </t>
  </si>
  <si>
    <t>Porcentaje</t>
  </si>
  <si>
    <t>Estratégico-Eficacia-Anual</t>
  </si>
  <si>
    <t>Propósito</t>
  </si>
  <si>
    <t>La demanda a la Comisión sobre servicios especializados de salud es atendida</t>
  </si>
  <si>
    <r>
      <t>Tasa de infección nosocomial (por cien egresos hospitalarios)</t>
    </r>
    <r>
      <rPr>
        <i/>
        <sz val="10"/>
        <color indexed="30"/>
        <rFont val="Soberana Sans"/>
      </rPr>
      <t xml:space="preserve">
</t>
    </r>
  </si>
  <si>
    <t xml:space="preserve">(Número de casos de infecciones nosocomiales registrados en el período de reporte / Total de egresos hospitalarios registrados en el período de reporte) x 100  </t>
  </si>
  <si>
    <t>Tasa por 100 egresos hospitalarios</t>
  </si>
  <si>
    <t>Estratégico-Calidad-Trimestral</t>
  </si>
  <si>
    <t/>
  </si>
  <si>
    <r>
      <t xml:space="preserve">Porcentaje de egresos hospitalarios por mejoría </t>
    </r>
    <r>
      <rPr>
        <i/>
        <sz val="10"/>
        <color indexed="30"/>
        <rFont val="Soberana Sans"/>
      </rPr>
      <t xml:space="preserve">
Indicador Seleccionado</t>
    </r>
  </si>
  <si>
    <t xml:space="preserve">(Número de egresos hospitalarios por mejoría en los Institutos Nacionales de Salud y Hospitales de Alta Especialidad / Total de egresos hospitalarios registrados en el período de reporte )  x 100  </t>
  </si>
  <si>
    <t>Estratégico-Eficacia-Trimestral</t>
  </si>
  <si>
    <r>
      <t>Porcentaje de usuarios aceptados en preconsulta</t>
    </r>
    <r>
      <rPr>
        <i/>
        <sz val="10"/>
        <color indexed="30"/>
        <rFont val="Soberana Sans"/>
      </rPr>
      <t xml:space="preserve">
</t>
    </r>
  </si>
  <si>
    <t xml:space="preserve">(Número de usuarios nuevos aceptados en el área de consulta externa de especialidad en el período / Número de usuarios a quienes se les proporcionó preconsulta en el período) x 100  </t>
  </si>
  <si>
    <t>Componente</t>
  </si>
  <si>
    <t>A La población recibe atención hospitalaria</t>
  </si>
  <si>
    <r>
      <t>Porcentaje de ocupación de cuidados intensivos</t>
    </r>
    <r>
      <rPr>
        <i/>
        <sz val="10"/>
        <color indexed="30"/>
        <rFont val="Soberana Sans"/>
      </rPr>
      <t xml:space="preserve">
</t>
    </r>
  </si>
  <si>
    <t>(Días cama de cuidados intensivos ocupados durante el periodo / Días cama de cuidados intensivos disponibles en el mismo periodo)  x 100</t>
  </si>
  <si>
    <t>Gestión-Eficiencia-Trimestral</t>
  </si>
  <si>
    <r>
      <t xml:space="preserve">Porcentaje de Ocupación hospitalaria </t>
    </r>
    <r>
      <rPr>
        <i/>
        <sz val="10"/>
        <color indexed="30"/>
        <rFont val="Soberana Sans"/>
      </rPr>
      <t xml:space="preserve">
Indicador Seleccionado</t>
    </r>
  </si>
  <si>
    <t xml:space="preserve">(Días paciente durante el período / Días cama durante el período)  x 100  </t>
  </si>
  <si>
    <t>B La población se beneficia de una organización para la prestación de servicios ordenada</t>
  </si>
  <si>
    <r>
      <t>Porcentaje de expedientes clínicos revisados aprobados</t>
    </r>
    <r>
      <rPr>
        <i/>
        <sz val="10"/>
        <color indexed="30"/>
        <rFont val="Soberana Sans"/>
      </rPr>
      <t xml:space="preserve">
</t>
    </r>
  </si>
  <si>
    <t xml:space="preserve">(Número de expedientes clínicos revisados  que satisfacen los criterios institucionales para dar cumplimiento a la NOM 168 /  Total de expedientes revisados por el Comité del Expediente Clínico Institucional) x 100   </t>
  </si>
  <si>
    <t>C La población recibe atención ambulatoria especializada</t>
  </si>
  <si>
    <r>
      <t>Índice de consultas subsecuentes especializadas</t>
    </r>
    <r>
      <rPr>
        <i/>
        <sz val="10"/>
        <color indexed="30"/>
        <rFont val="Soberana Sans"/>
      </rPr>
      <t xml:space="preserve">
</t>
    </r>
  </si>
  <si>
    <t xml:space="preserve">Número de consultas subsecuentes de especialidad / Número de consultas de primera vez especializadas </t>
  </si>
  <si>
    <t>Promedio</t>
  </si>
  <si>
    <t>Estratégico-Eficiencia-Trimestral</t>
  </si>
  <si>
    <r>
      <t xml:space="preserve">Porcentaje de sesiones de rehabilitación realizadas respecto a programadas  </t>
    </r>
    <r>
      <rPr>
        <i/>
        <sz val="10"/>
        <color indexed="30"/>
        <rFont val="Soberana Sans"/>
      </rPr>
      <t xml:space="preserve">
</t>
    </r>
  </si>
  <si>
    <t xml:space="preserve">Número de sesiones de rehabilitación realizadas en el periodo / Número de sesiones de   rehabilitación programadas en el período) x 100  </t>
  </si>
  <si>
    <r>
      <t>Proporción de cirugías de corta estancia</t>
    </r>
    <r>
      <rPr>
        <i/>
        <sz val="10"/>
        <color indexed="30"/>
        <rFont val="Soberana Sans"/>
      </rPr>
      <t xml:space="preserve">
</t>
    </r>
  </si>
  <si>
    <t>(Número de intervenciones quirúrgicas de corta estancia realizadas en el período / Número total de intervenciones quirúrgicas realizadas) x 100</t>
  </si>
  <si>
    <t>Actividad</t>
  </si>
  <si>
    <t>A 1 Hospitalización de pacientes.</t>
  </si>
  <si>
    <r>
      <t>Ingresos hospitalarios programados</t>
    </r>
    <r>
      <rPr>
        <i/>
        <sz val="10"/>
        <color indexed="30"/>
        <rFont val="Soberana Sans"/>
      </rPr>
      <t xml:space="preserve">
Indicador Seleccionado</t>
    </r>
  </si>
  <si>
    <t>(Ingresos hospitalarios programados / Total de ingresos hospitalarios) x 100</t>
  </si>
  <si>
    <t>Gestión-Eficacia-Trimestral</t>
  </si>
  <si>
    <t>A 2 Realización de estudios de laboratorio para el diagnóstico de pacientes hospitalizados.</t>
  </si>
  <si>
    <r>
      <t xml:space="preserve">Promedio de estudios de laboratorio por egreso hospitalario  </t>
    </r>
    <r>
      <rPr>
        <i/>
        <sz val="10"/>
        <color indexed="30"/>
        <rFont val="Soberana Sans"/>
      </rPr>
      <t xml:space="preserve">
</t>
    </r>
  </si>
  <si>
    <t>Número de estudios de laboratorio realizados a pacientes egresados en el periodo / Total de egresos hospitalarios registrados en el periodo de reporte</t>
  </si>
  <si>
    <t>Número</t>
  </si>
  <si>
    <t>A 3 Realización de estudios de imagenología para el diagnóstico de pacientes hospitalizados.</t>
  </si>
  <si>
    <r>
      <t xml:space="preserve">Promedio de estudios de imagenología por egreso hospitalario  </t>
    </r>
    <r>
      <rPr>
        <i/>
        <sz val="10"/>
        <color indexed="30"/>
        <rFont val="Soberana Sans"/>
      </rPr>
      <t xml:space="preserve">
</t>
    </r>
  </si>
  <si>
    <t xml:space="preserve">Número de estudios de imagenología por egreso hospitalario  / Total de egresos hospitalarios registrados en el período de reporte  </t>
  </si>
  <si>
    <t>B 4 Abastecimiento de insumos médicos.</t>
  </si>
  <si>
    <r>
      <t>Porcentaje de recetas surtidas en forma completa</t>
    </r>
    <r>
      <rPr>
        <i/>
        <sz val="10"/>
        <color indexed="30"/>
        <rFont val="Soberana Sans"/>
      </rPr>
      <t xml:space="preserve">
</t>
    </r>
  </si>
  <si>
    <t xml:space="preserve">(Número de solicitudes o prescripciones de medicamentos para pacientes hospitalizdos surtidas en forma completa / Total de solicitudes o prescripciones de medicamentos realizadas en el período para pacientes hospitalizados) x 100  </t>
  </si>
  <si>
    <t>C 5 Realización de estudios de laboratorio a pacientes ambulatorios</t>
  </si>
  <si>
    <r>
      <t xml:space="preserve">Promedio de estudios de laboratorio por consulta externa   </t>
    </r>
    <r>
      <rPr>
        <i/>
        <sz val="10"/>
        <color indexed="30"/>
        <rFont val="Soberana Sans"/>
      </rPr>
      <t xml:space="preserve">
</t>
    </r>
  </si>
  <si>
    <t xml:space="preserve">Número de estudios de laboratorio realizados en el período a pacientes que acuden a consulta externa / Número de consultas externas otorgadas en el período  </t>
  </si>
  <si>
    <t>C 6 Otorgamiento de consulta externa especializada.</t>
  </si>
  <si>
    <r>
      <t xml:space="preserve">Promedio de consultas por médico adscrito en consulta externa  </t>
    </r>
    <r>
      <rPr>
        <i/>
        <sz val="10"/>
        <color indexed="30"/>
        <rFont val="Soberana Sans"/>
      </rPr>
      <t xml:space="preserve">
</t>
    </r>
  </si>
  <si>
    <t>Número de consultas externas otorgadas en el período  / Número de médicos adscritos a los servicios de consulta externa en contacto con el paciente</t>
  </si>
  <si>
    <t>C 7 Realización de estudios auxiliares y de diagnóstico a pacientes ambulatorios.</t>
  </si>
  <si>
    <r>
      <t xml:space="preserve">Promedio de estudios de imagenología por consulta externa  </t>
    </r>
    <r>
      <rPr>
        <i/>
        <sz val="10"/>
        <color indexed="30"/>
        <rFont val="Soberana Sans"/>
      </rPr>
      <t xml:space="preserve">
</t>
    </r>
  </si>
  <si>
    <t xml:space="preserve">Número de estudios de imagenología realizados a pacientes de consulta externa / Número total de consultas externas otorgadas en el período  </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</si>
  <si>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</si>
  <si>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</si>
  <si>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</si>
  <si>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</si>
  <si>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</si>
  <si>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</si>
  <si>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</si>
  <si>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</si>
  <si>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</si>
  <si>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egresos por mejoría del programa respecto al nacional de la Secretaría de Salud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marco de la Metodología de Marco Lógico el Programa presupuestal tiene como Fin el ¿Contribuir a satisfacer la demanda de servicios especializados de salud de la población¿, para lo cual se estableció el indicador Porcentaje de egresos hospitalarios por mejoría del programa respecto al Nacional de la Secretaría de Salud, que nos da la visión de la participación que se tienen las entidades de la CCINSHAE respecto a los egresos hospitalarios por mejoría que fueron a tendidos a nivel nacional en las instituciones bajo la responsabilidad de la Secretaría de Salud que incluye a los Servicios Estatales de Salud.         Al cierre del ejercicio 2013 el indicador presenta una participación del 6.1 por ciento de los egresos hospitalarios de las entidades coordinadas por la CCINSHAE respecto al total nacional, lo que representa un cumplimiento de la meta programada del 93.8 por ciento. Estos resultados a nivel de las variables que integran el indicador reflejan un ligero incremento del 0.4 por ciento en los resultados obtenidos por las entidades coordinadas por la CCINSHAE que al relacionarse con el total de egresos por mejoría a nivel nacional, que mostraron un incremento del 7.4 por ciento, muestran matemáticamente un valor del indicador menor al 100 por ciento, sin embargo la atención hospitalaria obedece a la demanda que presenta la población por lo cual los resultados se consideran como adecuados.         Efecto: Los resultados del indicador muestran que al cierre del ejercicio fiscal se logró un mayor número  de egresos hospitalarios por mejoría que los esperados en las entidades de la CCINSHAE; una situación similar se muestra en el resto de instituciones coordinadas por la Secretaría de Salud a nivel nacional, con lo cual se muestra que la demanda de atención médica especializada que brinda la Secretaría de Salud y sus entidades coordinadas egresaron por mejoría del padecimiento que motivo su hospitalización.  Otros Motivos:</t>
    </r>
  </si>
  <si>
    <r>
      <t xml:space="preserve">Tasa de infección nosocomial (por cien egresos hospitalarios)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Para cumplir con el Propósito del Programa Presupuestal en el contexto del modelo adoptado en la Metodología de Marco Lógico que establece que la demanda sobre servicios especializados de salud sea atendida, se establecieron tres indicadores que evalúan el cumplimiento de aspectos sustantivos, entre ellos el indicador Tasa de infección nosocomial. Las entidades que participan en el programa estimaron una tasa de infecciones nosocomiales por cada 100 egresos hospitalarios de 4.7 y este indicador alcanzó al cierre del ejercicio 2013 un valor de 4.4, que refleja una menor incidencia de infecciones nosocomiales. El comportamiento por grupo de instituciones se presenta a continuación:     Los Institutos Nacionales de Salud presentaron al final del ejercicio una tasa de 6.3 respecto a la estimada de 6.5. Las principales variaciones se presentaron en el Instituto Nacional de Neurología y Neurocirugía que presentó una tasa inferior de 8.8 por ciento a la estimada de 13.2 debido a las acciones de control y vigilancia implementadas por el Comité de Infecciones Nosocomiales, el Instituto Nacional de Cardiología que registro una tasa de 4.7 respecto a la programada de 6.0 por el reforzamiento de los programas     CONTINUA EN EL PORTAL DE OTROS MOTIVOS Efecto: El comportamiento general del indicador muestra al cierre del ejercicio fiscal que se tuvo un resultado satisfactorio de las metas establecidas institucionalmente, toda vez que disminuyó el número de casos de los pacientes que fueron atendidos por infecciones nosocomiales respecto del total de egresos hospitalarios registrados en el periodo.  Otros Motivos:¿Higiene de manos¿, ¿Vigilancia epidemiológica de las infecciones nosocomiales¿ y ¿Bacteremia Cero¿ y el Instituto Nacional de Cancerología que también presentó una tasa de 11.8 inferior a la prevista de 12.9 debido a las acciones de prevención y seguimiento, en sentido contrario el Instituto Nacional de Perinatología registro una tasa superior a la programada de 2.2 a 3.4 por el incremento de pacientes en las unidad de cuidados intensivos neonatales que son más susceptibles de contraer infecciones.     Los Hospitales Federales de Referencia mostraron de manera general un decremento en la Tasa de Infecciones Nosocomiales ya que el valor registrado al final del periodo de evaluación fue de 3.1 en comparación con el 3.4 previsto. En este subsector destaca el Hospital Nacional Homeopático que no reporto resultados del indicador debido a que aún no entran en operación los servicios de hospitalización, urgencias y laboratorio por retrasos en sus procesos de licitación de equipo e instrumental médico.     Los Hospitales Regionales de Alta Especialidad registraron una tasa de 6.4 eventos de infecciones nosocomiales por cada 100 egresos hospitalarios, superior en 0.1 puntos a la prevista; las principales variaciones se presentaron en el HRAE Oaxaca que registró una tasa inferior a la programada por la creación de diferentes clínicas hospitalarias que realizan actividades de prevención y control de infecciones nosocomiales, y el HRAE de Ciudad Victoria por la promoción constante de las medidas preventivas que se efectúan para evitar las infecciones nosocomiales, en el caso del HRAE de Ixtapaluca también registró una tasa baja debido a la difusión de la medidas universales de la seguridad  y manejo del paciente; en contraparte el  CRAE de Chiapas presentó un tasa alta de 8.3 respecto a la estimada de 6.2 por las acciones de búsqueda intencionada de casos y una estimación original baja.     </t>
    </r>
  </si>
  <si>
    <r>
      <t xml:space="preserve">Porcentaje de egresos hospitalarios por mejoría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Para cumplir con el Propósito del Programa Presupuestal en el contexto del modelo adoptado en la Metodología de Marco Lógico que establece que la demanda sobre servicios especializados de salud sea atendida se establecieron tres indicadores que evalúan el cumplimiento de aspectos sustantivos, entre ellos el indicador Porcentaje de Egresos Hospitalarios por Mejoría.        El indicador comprometido originalmente por todas las entidades que participan en el programa fue del 92.6 por ciento y al cierre del ejercicio 2013 alcanzó un valor de 93.3 por ciento, con lo cual se tuvo un cumplimiento de la meta comprometida del 100.8 por ciento, que revela un comportamiento que se puede considerar como adecuado. Los resultados que se obtuvieron en el ejercicio fiscal por grupo de instituciones se presentan a continuación:       Los Institutos Nacionales de Salud alcanzaron un 94.4 por ciento de egresos hospitalarios por mejoría, que comparados con la meta prevista de 94.3 representa un cumplimiento del 100.1 por ciento; la variación obedece principalmente a las actividades que se presentaron en el Instituto Nacional de Cardiología que incrementó la atención de pacientes a través de intervencionismo hemodinámico y el Instituto Nacional de Neurología y Neurocirugía que registró un alcance mayor de egresos hospitalarios por mejoría respecto a lo comprometido.              CONTINUA EN EL APARTADO DE OTROS MOTIVOS Efecto: El comportamiento del indicador al cierre del ejercicio fiscal muestra que se cumplió con la meta comprometida, toda vez que se incrementó el número egresos hospitalarios por mejoría respecto a los programados en el periodo, por lo cual se considera que se atendió la demanda prevista sobre los servicios especializados de salud.               Otros Motivos:Los Hospitales Federales de Referencia observaron al final del periodo de evaluación un 94.1 por ciento de egresos hospitalarios por mejoría, superior en 1.2 puntos al previsto de 92.9. En este subsector el Hospital Nacional Homeopático aun no inicia operaciones en hospitalización por lo cual no se reportan reLos Hospitales Regionales de Alta Especialidad presentaron al final del ejercicio fiscal un 85.9 por ciento de egresos hospitalarios por mejoría, con lo cual el cumplimiento de su meta programada de 87.4 fue del 98.3 por ciento. Las principales variaciónes en el indicador se presentaron en el HRAE de la Península de Yucatán que presentó una estimación alta respecto del número de egresos hospitalarios que se atendieron por mejoría. El HRAE Ixtapaluca cumplió con su meta original al alcanzar 91.4 por ciento de egresos hospitalarios por mejoría, sin embargo atendió un menor número de pacientes que el previsto por su reciente apertura.       Finalmente, los Servicios de Atención Psiquiátrica tuvieron un cumplimiento de su meta comprometida del 104.9 por ciento puesto que el indicador registró al final del periodo un valor de 94.4 por ciento.       sultados para este indicador       </t>
    </r>
  </si>
  <si>
    <r>
      <t xml:space="preserve">Porcentaje de usuarios aceptados en preconsulta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Para cumplir con el Propósito del Programa Presupuestal en el contexto del modelo adoptado en la Metodología de Marco Lógico que establece que la demanda sobre servicios especializados de salud sea atendida, se establecieron tres indicadores que evalúan el cumplimiento de aspectos sustantivos, entre ellos el indicador Porcentaje de usuarios aceptados en preconsulta, que refleja el porcentaje de pacientes que son aceptados por las instituciones que participan en el programa a partir de la valoración del tipo de padecimiento por el que acuden a consulta a la institución y el área de especialización o desarrollo de investigación de la unidad hospitalaria.     El indicador consolidado muestra que al cierre del ejercicio 2013 se aceptó como pacientes institucionales al 65.5 por ciento de pacientes que fueron valorados en preconsulta, cifra inferior en 4.2 puntos al 69.7 por ciento previsto. El comportamiento por grupo de instituciones se muestra a continuación:    Los Institutos Nacionales de Salud aceptaron al 51.8 por ciento de pacientes valorados en preconsulta respecto de la meta de 55.1 prevista originalmente. Las principales variaciones se identificaron en el Instituto Nacional de Psiquiatría que presento un alcance menor a lo programado debido a que incremento el número de personas que solicitaron preconsulta, el Instituto Nacional de Cancerología    CONTINUA EN EL APARTADO DE OTROS MOTIVOS     Efecto: Al cierre del ejercicio fiscal el comportamiento del indicador se puede considerar como apropiado ya que la variación no es relevante en concordancia con la demanda presentada.         Otros Motivos: y el Instituto Nacional de Pediatría presentaron una mayor demanda de pacientes con otro tipo de patologías que fueron canalizados a otras instituciones.    Los Hospitales Federales de Referencia aceptaron al 88.7 por ciento de pacientes, en comparación con la estimación original del 90.5 por ciento, con lo cual se tuvo un alcance en la meta comprometida del 98.0 por ciento; este resultado obedece principalmente a las actividades del Hospital General Dr. Manuel Gea González que registró un aumento en el número de usuarios a quienes se les proporciono preconsulta provenientes de todas las delegaciones políticas pero no en todos los casos  requirieron seguimiento del hospital, el Hospital Juárez de México que tuvo una disminución en la productividad global del servicio debido a la reducción del personal médico del área de preconsulta y en el caso del Hospital Nacional Homeopático no se reportó avance porque aún no se establecen los mecanismos de creación del área de preconsulta.    Para los Hospitales Regionales de Alta Especialidad se presentó al final del periodo un 59.0 por ciento de pacientes aceptados en comparación con el 43.1 por ciento previsto, con lo cual el cumplimiento de la meta comprometida fue del 136.9 por ciento, en el cual destaca principalmente el HRAE de Ixtapaluca que tuvo un alcance de 62.7 de pacientes respecto al 40.0 estimado debido a que los pacientes que acudieron  a la entidad presentaban patologías complejas.     Finalmente, en el caso de los Servicios de Atención Psiquiátrica se aceptó al 64.9 por ciento de pacientes que fueron valorados en el área de preconsulta similar a los comprometidos de 64.7 por ciento, por lo que se cumplió con la meta esperada.         </t>
    </r>
  </si>
  <si>
    <r>
      <t xml:space="preserve">Porcentaje de ocupación de cuidados intensivos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uno de los componentes o servicios que se entrega es La población recibe atención hospitalaria, que se evalúa a través de dos indicadores, uno de los cuales es el Porcentaje de ocupación de cuidados intensivos. Las áreas de cuidados intensivos son relevantes en la operación institucional puesto que en estas se resuelven los casos de mayor complejidad relacionados con la vida del paciente además de ser las áreas que representan las mayores erogaciones en términos de instalaciones, insumos, medicamentos, personal especializado, etc. Una primera aproximación al costo por día en estas áreas es de mil dólares, que reflejados en las finanzas institucionales se traducen en un impacto financiero relevante independientemente de su papel crítico en la preservación de la vida del paciente.   El indicador consolidado al cierre del ejercicio 2013 presento el mismo valor que la meta comprometida por las instituciones que participan del programa que fue del 70.2 por ciento. El comportamiento por grupo de instituciones se presenta a continuación:   Los Institutos Nacionales de Salud alcanzaron prácticamente el mismo porcentaje de ocupación de cuidados intensivos que el previsto puesto que al final del periodo de evaluación se tuvo un 72.7 por ciento en comparación con el 72.2 previsto   CONTINUA EN EL PORTAL DE OTROS MOTIVOS Efecto: El comportamiento del indicador al cierre del ejercicio fiscal se considera adecuado, dado que la demanda de este tipo de atención médica obedece a diversos factores entre ellos aquellos que son imprevisibles asociados al estado de gravedad del paciente y su respuesta orgánica.  Otros Motivos:. La principal variación se detectó en el Instituto Nacional de Enfermedades Respiratorias debido a un repunte de los casos de infecciones respiratorias graves y por incremento de pacientes con asistencia ventilatoria mecánica de la unidad de cuidados intensivos, el Instituto Nacional de Cardiología realizó más intervenciones quirúrgicas que las realizadas el periodo anterior, y en el caso del Instituto Nacional de Perinatología se presentó una ocupación hospitalaria de cuidados intensivos mayor a la programada debido a la saturación de pacientes que requieren atención del área de terapias neonatales para ingresar a este servicio.   Los Hospitales Federales de Referencia alcanzaron un 81.0 por ciento de ocupación de cuidados intensivos, superior en 6.7 puntos a la estimada, originada en una mayor demanda de atención en el Hospital General Dr. Manuel Gea González debido al ingreso de pacientes con patologías crónico degenerativas complicadas y con un grado mayor de vulnerabilidad como la población geriátrica, el Hospital General de México por la demanda de pacientes que requirieron estabilización en las Unidades de Terapia Intensiva de Adultos y Pediatría; mientras que el Hospital Nacional Homeopático, que programó actividades en este indicador, no reportó resultados porque aún no entran en operación los servicios de hospitalización.   Los Hospitales Regionales de Alta Especialidad presentaron de manera general una estimación de ocupación de cuidados intensivos alta, que se refleja en el indicador estimado del 56.9 por ciento y su resultado final del 48.5 por ciento; este comportamiento obedece a que los HRAE son unidades de reciente incorporación y aun no consolidan su operación hospitalaria. En este grupo de unidades el HRAE Ixtapaluca registro un cumplimiento de su meta comprometida del 26.9 por ciento debido al número de camas habilitadas para el servicio de terapia intensiva de adultos y pediátricos, además de presentar una estimación original muy alta.      </t>
    </r>
  </si>
  <si>
    <r>
      <t xml:space="preserve">Porcentaje de Ocupación hospitalaria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uno de los componentes o servicios que se entrega es La población recibe atención hospitalaria, que se evalúa a través de dos indicadores, uno de los cuales es el Porcentaje de ocupación hospitalaria.     El indicador consolidado mostró al cierre del ejercicio 2013 un valor de 79.4 por ciento de ocupación hospitalaria, que respecto a la programada de 77.4 muestra un cumplimiento del 102.6 por ciento, que se considera como apropiado dado que el Hospital Nacional Homeopático aún no ha entrado en operación en su parte hospitalaria. El comportamiento por grupo de instituciones se presenta a continuación:     Los Institutos Nacionales de Salud presentaron al final del periodo un 83.7 por ciento de ocupación hospitalaria en comparación con el 81.3 por ciento estimado originalmente. Las principales variaciones corresponden al Instituto Nacional de Perinatología que presentó un incremento en el porcentaje de ocupación en las unidades de cuidados intensivos neonatales, el Instituto Nacional de Pediatría que tuvo una ocupación mayor a la programada debido a  la alta complejidad de las patologías que presentaron los pacientes, mientras que en sentido contrario el     CONTINUA EN EL PORTAL DE OTROS MOTIVOS      Efecto: El indicador consolidado al cierre del ejercicio fiscal muestra un comportamiento que se considera apropiado, sólo en el caso de los Hospitales Regionales de Alta Especialidad es necesario consolidar su operación, que es muy reciente, porque aun presentan en la ocupación hospitalaria un área de oportunidad, particularmente en su interacción con las redes de servicios estatales existentes. Otros Motivos: Instituto Nacional de Psiquiatría reporto una ocupación hospitalaria menor a la esperada debido a los trabajos de mantenimiento en las áreas de tratamiento y archivo clínico.     Los Hospitales Federales de Referencia presentaron un comportamiento uniforme, mismo que se revela en el valor del indicador alcanzado al cierre del ejercicio fiscal puesto que presentó un valor del 80.7 por ciento, similar al 79.0 por ciento previsto. En este grupo de instituciones destaca el Hospital de la Mujer que tuvo una ocupación hospitalaria del 86.1 por ciento en comparación con la programada de 70.0 por ciento derivado de los ingresos por el servicio de urgencias; en tanto que en el Hospital Nacional Homeopático aun no han entrado en operación los servicios de hospitalización, urgencias y  laboratorio debido a retrasos en los procesos de licitación.     Los Hospitales Regionales de Alta Especialidad presentaron una meta comprometida del 66.9 por ciento y alcanzaron al cierre del ejercicio fiscal 2013 un valor de 62.0  por ciento, con lo cual el cumplimiento de la meta fue del 92.7 por ciento. Las principales variaciones se registraron en el HRAE de la Península de Yucatán que tuvo una ocupación hospitalaria del 38.5 por ciento, 10 puntos menor a la programada y en el caso del HRAE Ixtapaluca porque aún no opera en su totalidad el área de hospitalización. En sentido contrario, el HRAE Oaxaca superó su expectativa inicial por la demanda de servicios de la población en padecimientos de alta complejidad.      Los Servicios de Atención Psiquiátrica presentaron una ocupación hospitalaria de 81.4 por ciento, mayor a la esperada de 73.4 por ciento, esto debido a la apertura de áreas que se encontraban en mantenimiento.               </t>
    </r>
  </si>
  <si>
    <r>
      <t xml:space="preserve">Porcentaje de expedientes clínicos revisados aprobados
</t>
    </r>
    <r>
      <rPr>
        <sz val="10"/>
        <rFont val="Soberana Sans"/>
        <family val="2"/>
      </rPr>
      <t xml:space="preserve"> Causa : En el modelo establecido para la operación del Programa Presupuestal acorde a la Metodología de Marco Lógico, uno de los componentes o servicios que se entrega es la existencia de una organización para la prestación de servicios ordenada, que se denota en la operación del programa a través del indicador Porcentaje de expedientes clínicos revisados aprobados.       El indicador consolidado al cierre del ejercicio 2013 alcanzó un 83.2 por ciento de expedientes clínicos revisados aprobados, que significa un incremento del 13.8  por ciento respecto a la meta comprometida del 69.4  por ciento. El comportamiento por grupo de instituciones se presenta a continuación:       Los Institutos Nacionales de Salud evaluaron 4,227 expedientes clínicos y aprobaron 3,620, cifra que representa el 85.6 por ciento, en comparación con la prevista de 81.7 por ciento. Las principales variaciones se registraron en el Instituto Nacional de Neurología y Neurocirugía que logró un 95.0 por ciento de expedientes clínicos aprobados en comparación con los estimados de 80 por ciento debido a la constancia institucional en su revisión, el Hospital Infantil de México por las tareas de supervisión implementadas por el Subcomité del Expediente Clínico y el Instituto Nacional de Perinatología que registró un incremento en sus expedientes clínicos revisados aprobados respecto a los programados.        Los Hospitales Federales de Referencia alcanzaron un 81.7 por ciento de expedientes clínicos revisados aprobados, que se comparan favorablemente con el 56.4 por ciento establecido inicialmente que considera 1,506 expedientes clínicos más aprobados respecto a los estimados originalmente. Las principales variaciones a la alta se ubican en el Hospital General de México que revisó un mayor número de expedientes clínicos debido a la  integración de un Comité de supervisión permanente del expediente clínico,       CONTINUA EN EL PORTAL DE OTROS MOTIVOS        Efecto: El indicador es de reciente incorporación a la Metodología de Marco Lógico, no obstante que no ha tenido un periodo de maduración mayor, el comportamiento del mismo se considera como apropiado y en constante evolución a la mejora como lo muestran los resultados alcanzados al final del ejercicio fiscal. Otros Motivos:el Hospital General Dr. Manuel Gea González por una mayor supervisión en el llenado de los expedientes clínicos en cada servicio, el Hospital de la Mujer que a pesar de registrar una estimación baja tuvo un incremento de expedientes aprobados por la implementación de la estrategia de revisar todo el expediente clínico por las diferentes subespecialidades, y el Hospital Juárez del Centro por la incorporación de personal calificado en apoyo del Comité del Expediente Clínico Institucional; mientras que en sentido contario, el Hospital Nacional Homeopático obtuvo un porcentaje inferior de expedientes clínicos revisados aprobados debido a que aún no se cuenta con los recursos humanos mínimos necesarios para la apertura de todas sus áreas.       Los Hospitales Regionales de Alta Especialidad lograron la aprobación del 75.0 por ciento de sus expedientes clínicos revisados, que en comparación con la meta comprometida del 82.7 por ciento significa un cumplimiento de la meta del 90.7 por ciento. Las principales variaciones se identificaron en el HRAE del Bajío que registró un alcance del 76.6 por ciento respecto de su meta esperada de 77.8 por ciento y el HRAE Ixtapaluca que obtuvo el 77.1 por ciento de expedientes clínicos aprobados porque la reinstalación del comité revisor del expediente clínico se dio posterior a la apertura del servicio de hospitalización. El Centro Regional de Alta Especialidad de Chiapas tuvo un 96.5 por ciento de expedientes revisados aprobados respecto de 94.3 estimado por el cumplimiento del programa de actividades establecido por el Comité del Expediente Clínico.        Por último, los Servicios de Atención Psiquiátrica cumplieron con su expectativa de lograr que el 90.9 por ciento de sus expedientes clínicos revisados fueran aprobados además que se consideraron 1,859 expedientes más debido a las acciones de mejora establecidas para su acreditación dentro de los criterios institucionales de aprobación.       </t>
    </r>
  </si>
  <si>
    <r>
      <t xml:space="preserve">Índice de consultas subsecuentes especializadas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uno de los componentes o servicios que se entrega es La población recibe atención ambulatoria especializada, que se evalúa a través de tres indicadores, uno de los cuales es el índice de consultas subsecuentes especializadas.     Este indicador mostró al cierre del ejercicio 2013 un valor de 4.9 consultas subsecuentes especializadas por una de primera vez, similar a la previsión original de 4.8. El comportamiento por grupo de instituciones se presenta a continuación:     Los Institutos Nacionales de Salud registraron un índice de subsecuencia de 16.6, respecto al previsto de 15.6, es decir 1.0 puntos adicionales, que se identificó principalmente en el Instituto Nacional de Rehabilitación que presentó un 13.3 por ciento más en el número de consultas subsecuentes de especialidad y el Instituto Nacional de Neurología y Neurocirugía que también obtuvo un índice mayor al otorgar 20.5 consultas subsecuentes por una de primera vez,  en comparación con el 18.5 previsto debido a la demanda de atención presentada en el período.     Los Hospitales Federales de Referencia presentaron un valor promedio de 2.2 consultas subsecuentes por una de primera vez, que es igual prácticamente a la previsión original de 2.1.       CONTINUA EN EL PORTAL DE OTROS MOTIVOS                          Efecto: El comportamiento general del indicador al cierre del ejercicio fiscal se encuentra dentro del margen previsto por las instituciones participantes en el programa, y los resultados que se presentan reflejan el grado de especialización de los diferentes grupos de entidades, así el índice de subsecuencia es mayor para los Institutos Nacionales de Salud que para los Hospitales Federales de Referencia.  Los Hospitales Regionales de Alta Especialidad están en proceso de consolidación debido a que aún no cuentan con todas sus áreas en funcionamiento.           Otros Motivos: Este grupo de instituciones presenta de manera general un ligero incremento en el valor del indicador alcanzado respecto a la programación inicial originado en el tipo de padecimientos de los usuarios que acuden a las unidades hospitalarias;de manera particular el Hospital Nacional Homeopático registró un promedio de consultas subsecuentes inferior al programado debido a que no cuenta aún con servicios auxiliares de diagnóstico  (laboratorio) y de hospitalización, además de que no tiene su plantilla de médicos completa     Para los Hospitales Regionales de Alta Especialidad se presentó un índice de subsecuencia de 3.9, que comparado con el 3.5 previsto representa un 111.4 por ciento de su meta comprometida  En este grupo de instituciones se observó un comportamiento cercano al programado, el HRAE Bajío otorgó 7.8 consultas subsecuentes y el resto de instituciones oscila en valores entre 4.1 del HRAE Ixtapaluca y 2.2 para el HRAE de la Península de Yucatán. En el caso del HRAE Ciudad Victoria el índice de subsecuencia alcanzó un valor de 6.2 en comparación con el 3.3 previsto, por un menor número de consultas de primera vez que el estimado.     Los Servicios de Atención Psiquiátrica registraron 7.0 consultas subsecuentes especializadas por una de primera vez en comparación con las  9.4 estimadas inicialmente, esta variación obedece a una mejor distribución de consultas subsecuentes de acuerdo a los estándares internacionales que sitúan a este índice entre 6 y 8 consultas subsecuentes por una de primera vez.          </t>
    </r>
  </si>
  <si>
    <r>
      <t xml:space="preserve">Porcentaje de sesiones de rehabilitación realizadas respecto a programadas  
</t>
    </r>
    <r>
      <rPr>
        <sz val="10"/>
        <rFont val="Soberana Sans"/>
        <family val="2"/>
      </rPr>
      <t xml:space="preserve"> Causa : En el modelo establecido para la operación del Programa Presupuestal acorde a la Metodología de Marco Lógico, uno de los componentes o servicios que se entrega es La población recibe atención ambulatoria especializada, que se evalúa a través de tres indicadores, uno de los cuales es el Porcentaje de sesiones de rehabilitación realizadas respecto a las programadas.       El indicador consolidado refleja que al cierre del ejercicio 2013 se otorgó un 11.3  por ciento más de sesiones de rehabilitación respecto a las programadas, que se considera favorable por el tipo de padecimientos que atienden las instituciones que participan en el Programa además de la dificultad que significa el apego al tratamiento y rehabilitación de los padecimientos crónicos degenerativos. El comportamiento por grupo de instituciones se presenta a continuación:       Los Institutos Nacionales de Salud excedieron su meta comprometida de 99.7 por ciento de sesiones de rehabilitación realizadas respecto a las programadas en un 5.8 por ciento, dentro de este comportamiento destaca el Instituto Nacional de Cardiología por el fortalecimiento de las estrategias para incrementar el apego de los pacientes a la rehabilitación, de la misma forma el Instituto Nacional de Ciencias Médicas y Nutrición contó con más  pasantes de servicio social lo que incrementó la realización de sesiones de rehabilitación, y el Instituto Nacional de  Rehabilitación por el cambio de las modalidades en que se otorga la rehabilitación de manera grupal y no individual. En sentido contrario, el Instituto Nacional de Cancerología realizó el 89.6 por ciento de sus sesiones de rehabilitación programadas debido a que se registró ausentismo en sus pacientes.              CONTINUA EN EL PORTAL DE OTROS MOTIVOS        Efecto: El cumplimiento de metas que tuvo el indicador al cierre del ejercicio fiscal se considera apropiado y favorable puesto que el proceso de rehabilitación requiere un gran esfuerzo para motivar el apego a la misma, en virtud de que aumentó el número de sesiones de rehabilitación realizadas respecto a las programadas en el periodo, con lo cual la población recibe mayor atención ambulatoria especializada.               Otros Motivos:Los Hospitales Federales de Referencia presentaron un alcance de 92.7 por ciento de sesiones de rehabilitación realizadas respecto a las programadas, que comparadas con el 95.1 programado presenta 2.4 puntos menos; estos resultados derivan principalmente de la operación del Hospital General Dr. Manuel Gea González que registró una disminución en el número de terapias debido a una reorganización de su área de rehabilitación y  ortopedia       Los Hospitales Regionales de Alta Especialidad excedieron su programación original de 91.5 por ciento de sesiones de rehabilitación realizadas respecto a las programadas puesto que registraron al final del periodo de evaluación 93.3 por ciento; estos resultados provienen del HRAE de Oaxaca por la incorporación del servicio de rehabilitación cardiaca y respiratoria y por el HRAE de Ixtapaluca que a pesar de registrar una estimación baja realizo un número mayor de sesiones de rehabilitación al atender a pacientes  con patología compleja, mientras que en sentido contario el HRAE de Ciudad Victoria tuvo menos terapias que las esperadas porque los pacientes captados no terminaron su tratamiento por mejoría.       Finalmente, los Servicios de Atención Psiquiátrica excedieron su programación original en un     195.5 por ciento, esto en virtud de que presentaron una estimación original baja y mejoraron el registro de las sesiones por el servicio de rehabilitación. En el caso del Sistema Nacional para el Desarrollo Integral de la Familia (DIF) se registró un incremento de 16.6 por ciento de su previsión original ya que otorgó 258,564 sesiones de rehabilitación más que las programadas, debido a la atención que se otorga por grupo de pacientes con el mismo padecimiento y por la fusión del Centro de Rehabilitación Federal de Xalapa, Veracruz con el Centro de Rehabilitación Estatal que aumento su capacidad instalada.               </t>
    </r>
  </si>
  <si>
    <r>
      <t xml:space="preserve">Proporción de cirugías de corta estancia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uno de los componentes o servicios que se entrega es La población recibe atención ambulatoria especializada, que se evalúa a través de tres indicadores, uno de los cuales es el Proporción de cirugías de corta estancia.     El indicador consolidado al cierre del ejercicio 2013 muestra un comportamiento favorable puesto que se logró que el 22.4 por ciento de cirugías totales que se realizaron correspondieran a cirugías de corta estancia, en comparación con el 21.9 por ciento previsto inicialmente. El comportamiento por grupo de instituciones se presenta a continuación: Los Institutos Nacionales de Salud  presentaron un alcance de su meta programada del 98.3 por ciento, y registraron un 1.6 por ciento más de cirugías de corta estancia que las previstas, ya que concluyeron con 10,187 respecto a las 10,025 estimadas originalmente.  :     CONTINUA EN EL APARTADO DE OTROS MOTIVOS      Efecto: El desempeño del indicador al cierre del ejercicio fiscal se considera favorable ya que revela un mayor número de procedimientos quirúrgicos realizados  como cirugía de corta estancia respecto a los programados en el periodo. La cirugía ambulatoria minimiza el proceso de hospitalización, reduce el gasto por proceso quirúrgico, produce menos trastorno al enfermo y la familia, además de disminuir la lista de espera. Otros Motivos:Las instituciones que presentaron mayor incremento en el número de cirugías de corta estancia fueron el Hospital Infantil de México, Instituto Nacional de Enfermedades Respiratorias que alcanzó el 11.6 por ciento más de intervenciones de corta estancia y el Instituto Nacional de Pediatría con un 8.2 por ciento adicional.     Los Hospitales Federales de Referencia presentaron un alcance de su meta programada del 103.6 por ciento con 277 cirugías de corta estancia adicionales, con lo que el indicador pasó del 24.9 programado a 25.8 por ciento alcanzado. En este renglón destacan el Hospital Juárez de México que tuvo un porcentaje de cirugías de corta estancia de 21.9 por ciento, superior al programado de 19.3 por ciento debido al incremento de procedimientos de cirugía mínima  de alta especialidad. Finalmente, el Hospital Juárez del Centro desarrollo sus actividades de acuerdo a lo previsto ya que se caracteriza por ser una unidad orientada en su totalidad a la realización de cirugías de corta estancia     Los Hospitales Regionales de Alta Especialidad, que están en proceso de consolidación, muestran en sus resultados que alcanzaron la meta de 26.1 por ciento de cirugías de corta estancia, que respecto a la programada de 22.8 muestra un cumplimiento del 114.5 por ciento. En este grupo de instituciones destacan los resultados del CRAE de Chiapas que obtuvo un incremento en el número de cirugías de corta estancia debido a una mayor utilización  de técnicas  no invasivas  para resolver  patologías  de resolución  quirúrgica y el HRAE Oaxaca por la optimización de su infraestructura hospitalaria en la atención de padecimientos quirúrgicos de corta estanciA. así como el HRAE Ixtapaluca que también alcanzo un valor en el indicador mayor al programado.               </t>
    </r>
  </si>
  <si>
    <r>
      <t xml:space="preserve">Ingresos hospitalarios programados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una de las Actividades que se realizan para propiciar que la población reciba atención hospitalaria es la Hospitalización de pacientes, que se evalúa a través del indicador Ingresos hospitalarios programados.      Al cierre del ejercicio 2013 el indicador consolidado arroja un valor de 57.9 por ciento de ingresos hospitalarios programados en comparación con el 56.6 previsto, que significa un comportamiento favorable en el desempeño de este indicador toda vez que es deseable que un mayor número de pacientes ingresen a hospitalización derivados de consulta externa y no de urgencias. El comportamiento por grupo de instituciones se presenta a continuación:      Los Institutos Nacionales de Salud obtuvieron en el periodo 65.2 por ciento de ingresos hospitalarios programados que respecto a los comprometidos de 65.1 por ciento, representan un cumplimiento de su meta del 100.1 por ciento,      CONTINUA EN EL PORTAL DE OTROS MOTIVOS Efecto: Al cierre del ejercicio fiscal el comportamiento del indicador es apropiado ya que se incrementó el número de pacientes que ingresaron a las unidades hospitalarias de manera programada lo permite una mayor recuperación del paciente y menores gastos para el mismo, así como menores riesgos; elementos favorables que son compartidos por las instituciones que participan del programa.             Otros Motivos:en donde las principales variaciones se presentaron en el Instituto Nacional de Pediatría por la implementación del Seguro Popular con lo cual los pacientes tienen mayor apego a su tratamiento sin recurrir al servicio de urgencias y el Instituto Nacional de Neurología y Neurocirugía que tuvo más ingresos programados al tener un mejor control en su área de admisión hospitalaria; en contraparte el Instituto Nacional de Cancerología presentó un menor número de ingresos programados hospitalarios debido a  una mayor demanda al servicio de atención inmediata que presta atención en el momento que lo requieren los pacientes; en el caso del Hospital Infantil de México se presentó una disminución en los ingresos hospitalarios vía consulta externa.             Los Hospitales Federales de Referencia registraron un valor de 50.0 por ciento de ingresos hospitalarios programados; un 6.4 por ciento más que la estimación original de 47.0 por ciento, derivado de los resultados reportados por el Hospital General Dr. Manuel Gea González, Hospital General de México, Hospital Juárez de México y Hospital de la Mujer que presentaron un ligero incremento en los ingresos hospitalarios programados originado en la demanda que se presentó, mientras que en caso contrario el Hospital Nacional Homeopático no reportó resultados debido a que aún no se han incorporado los servicios de hospitalización y  urgencias.            Los Hospitales Regionales de Alta Especialidad cumplieron su meta programada del 78.1 por ciento en un 99.0 por ciento. Las principales variaciones se identificaron en el HRAE Ixtapaluca que registró un alcance de 59.8 por ciento de ingresos hospitalarios programados, cifra inferior al 80.0 por ciento programada derivado de la capacidad habilitada que se dio con 40 camas para atender los requerimientos de hospitalización.      </t>
    </r>
  </si>
  <si>
    <r>
      <t xml:space="preserve">Promedio de estudios de laboratorio por egreso hospitalario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una de las Actividades que se efectúan para propiciar que la población reciba atención hospitalaria es la Realización de estudios de laboratorio para el diagnóstico de pacientes hospitalizados, que se evalúa a través del indicador Promedio de estudios de laboratorio por egreso hospitalario.      El indicador consolidado al cierre del ejercicio 2013 presenta un valor de 39.6 de estudios de laboratorio por egreso hospitalario, respecto al 39.7 estimado originalmente que significa un cumplimiento de la meta comprometida del 99.7 por ciento. El comportamiento por grupo de instituciones se presenta a continuación:   Los Institutos Nacionales de Salud realizaron 59.7 estudios de laboratorio por egreso hospitalario, 0.5 estudios menos que los previstos que fueron 60.2.  Las principales variaciones se detectaron en el Instituto Nacional de Cancerología debido a que los pacientes acuden al servicio de atención inmediata en donde les prestan la atención necesaria sin hospitalizarlos y en consecuencia el número de estudios fue menor; en el Instituto Nacional de Rehabilitación se registró un menor número de requerimiento de estudios de laboratorio acorde a la demanda presentada.   Los Hospitales Federales de Referencia presentaron 30.6 estudiosde laboratorio por       CONTINUA EN EL PORTAL DE OTROS MOTIVOS          Efecto: El comportamiento del indicador consolidado al cierre del ejercicio fiscal no presenta ninguna variación relevante respecto al valor de la meta programada por lo cual se asume que se otorgaron los servicios de laboratorio acorde a la previsión realizada por las instituciones.       Otros Motivos: egreso hospitalario respecto de la meta estimada de 28.9. En este grupo de instituciones destaca el Hospital General ¿Dr. Manuel Gea González¿ que presentó un valor mayor en el indicador debido a la demanda de estudios de laboratorios que presentaron las enfermedades y patologías crónicas de los pacientes  en los servicios de medicina interna, cirugía general, cirugía plástica, neonatología y pediatría; en el Hospital Juárez de México también aumento el número de  estudios de laboratorio por paciente debido a la complejidad de sus padecimientos. El Hospital Nacional Homeopático no reportó resultados debido a que aún no se han aperturado los servicios de hospitalización, urgencias y laboratorio   En los Hospitales Regionales de Alta Especialidad el numero de estudios de laboratorio por egreso hospitalario fue de 27.9, que comparado con el 32.6 por ciento previsto significa un cumplimiento  de su meta del 85.6 por ciento. En este grupo de instituciones las principales variaciones se presentaron en el CRAE de Chiapas debido a que tuvo una sobreestimación de sus metas programadas y al mejoramiento de los criterios y proceso de las solicitudes de estudio por lo cual presento un cumplimiento de su meta original del 46.8 por ciento, el HRAE de la Península de Yucatán cumplió su meta prevista en un  87.7 por ciento por la implementación de controles para la solicitud y entrega de los estudios de laboratorio y el HRAE Ciudad Victoria con un cumplimiento de metas del 78.9 por ciento por el tipo de patologías que presentaron los pacientes. En contraparte, el HRAE de Oaxaca alcanzó un valor de 30.7 estudios realizados por egreso hospitalario respecto a los programados que fueron 20.0 como resultado del incremento de pacientes que ingresaron al hospital por presentar patologías graves.   En el caso de los Servicios de Atención Psiquiátrica se realizaron 11.5 estudios de laboratorio por egreso hospitalario en comparación con 11.0 previstos, lo cual se considera adecuado.      </t>
    </r>
  </si>
  <si>
    <r>
      <t xml:space="preserve">Promedio de estudios de imagenología por egreso hospitalario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una de las Actividades que se efectúan para propiciar que la población reciba atención hospitalaria es la Realización de estudios de imagenología para el diagnóstico de pacientes hospitalizados, que se evalúa a través del indicador Promedio de estudios de imagenología por egreso hospitalario.        Al cierre del ejercicio 2013 el indicador consolidado fue de 1.9 estudios de imagenología por egreso hospitalario, igual a la meta programada en el periodo de evaluación. El comportamiento por grupo de instituciones se presenta a continuación:    Los Institutos Nacionales de Salud realizaron 3.6 estudios de imagenología por egreso hospitalario,  similar a lo programado de 3.5, en el que se destacan los resultados obtenidos por el Instituto Nacional de Ciencias Médicas y Nutrición que presentó un alcance mayor al estimado por la demanda de estudios de imagenología que se requirieron y el Instituto Nacional de Pediatría que tuvo un mayor número de estudios debido a la complejidad de las patologías que presentaron los pacientes, en sentido contrario el Instituto Nacional de Neurología y Neurocirugía reportó menos estudios de  imagenologia porque a la mayoría de los pacientes que ingresa a hospitalización, se los realiza previamente    CONTINUA EN EL PORTAL DE OTROS MOTIVOS Efecto: El comportamiento general del indicador al cierre del ejercicio fiscal muestra un comportamiento adecuado, excepto por las entidades que presentaron problemas en el abasto de insumos y operación de los equipos. Otros Motivos: en consulta externa; el Instituto Nacional de Rehabilitación registró un menor número de pacientes que requirieron estudios de imagenología.    Los Hospitales Federales de Referencia tuvieron un cumplimiento similar a la meta propuesta de realizar 0.9 estudios de imagenología por egreso hospitalario, destacando los resultados obtenidos en el Hospital General de México debido al incremento de egresos hospitalarios lo que requirió un mayor número de estudios de imagenología. Por otra parte, las unidades hospitalarias que no alcanzaron los resultados programados fueron el Hospital de la Mujer por desabasto de insumos, el Hospital Nacional Homeopático porque aún no se han aperturado los servicios de hospitalización, urgencias y laboratorio por retraso en sus procesos de licitación y el Hospital General Dr. Manuel Gea González por una menor demanda asociada al uso racional de estudios de imagenología, así como  a la aplicación de las guías de la práctica clínica.        Los Hospitales Regionales de Alta Especialidad realizaron 1.6 estudios de imagenología por egreso hospitalario en comparación con 1.7 programados, la variación se detectó principalmente en el HRAE Ixtapaluca debido a que realizó una programación original muy baja; el HRAE de la Península de Yucatán por la implementación de medidas de racionalidad para el control en el manejo de las solicitudes  de estudios de diagnóstico, y el HRAE Oaxaca por el desperfecto de sus equipos, mientras que en contraparte el CRAE de Chiapas presento un aumento del 87.5 por ciento en  el indicador al pasar del 1.6 a 3.0 estudios de imagenología por paciente ya que no consideró  en su programación original la productividad de algunas áreas del Hospital de Especialidades Pediátricas además del incremento de procedimientos en sus Unidades Hospitalarias.     Finalmente, los Servicios de Atención Psiquiátrica realizaron 0.29 estudios de imagenología, igual a al de su meta comprometida en el periodo de evaluación.    </t>
    </r>
  </si>
  <si>
    <r>
      <t xml:space="preserve">Porcentaje de recetas surtidas en forma completa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una de las principales Actividades que se efectúan en el contexto de propiciar que la población usuaria se beneficie de una organización para la prestación de servicios ordenada es el Abastecimiento de insumos médicos, que se evalúa a través del indicador Porcentaje de recetas surtidas en forma completa.          El indicador consolidado muestra al cierre del ejercicio 2013 que se alcanzó un surtimiento del 95.8 por ciento, que en comparación con el 94.4 por ciento previsto representa un 101.5 por ciento de la meta comprometida. El comportamiento por grupo de instituciones se presenta a continuación:          Los Institutos Nacionales de Salud registraron un indicador del 96.7 por ciento, que respecto al comprometido de 94.5 por ciento, representó un cumplimiento de la meta de 102.3 por ciento. En general las instituciones observaron un surtimiento de medicamentos superior al 90.0 por ciento     CONTINUA EN EL PORTAL DE OTROS MOTIVOS Efecto: En general el indicador consolidado al cierre del ejercicio fiscal muestra que se presentó un surtimiento de las recetas para pacientes hospitalizados de acuerdo a lo estimado por las instituciones que participan en el programa, con una sensible mejora respecto al comportamiento registrado el año previo.           Otros Motivos:solo en el caso del Instituto Nacional de Rehabilitación se registró un 74.2 por ciento de surtimiento con un cumplimiento de su meta original del 97.5 por ciento.          Los Hospitales Federales de Referencia surtieron el 92.8 por ciento de recetas a pacientes hospitalizados, es decir 1.3 puntos más que la meta comprometida al periodo, este resultado obedece principalmente a las acciones del Hospital General de México que paso del 90.9 al 93.0 por ciento de abastecimiento, en contraparte el Hospital Juárez de México registró un porcentaje menor de recetas surtidas debido al proceso de transición para el registro administrativo del surtimiento asociado  la entrada en operación del Centro de Mezclas que abastece los medicamentos antimicrobianos y oncológicos que se cuantifican por separado a través de recetas unidosis.          Los Hospitales Regionales de Alta Especialidad presentaron un cumplimiento de su meta del 96.6 por ciento ya que registraron un porcentaje de surtimiento del 93.2 por ciento; esta variación proviene del HRAE de Ixtapaluca que presentó un alcance inferior al comprometido debido a que no contó con la asignación presupuestal suficiente para la adquisición de medicamentos y otros insumos de curación.     </t>
    </r>
  </si>
  <si>
    <r>
      <t xml:space="preserve">Promedio de estudios de laboratorio por consulta externa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una de las Actividades que se efectúan para propiciar que la población reciba atención médica especializada es la Realización de estudios de laboratorio a pacientes ambulatorios, que se evalúa a través del indicador Promedio de estudios de laboratorio por consulta externa.        El Indicador consolidado al cierre del ejercicio 2013 alcanzó un valor de 2.7 igual al comprometido en el periodo de evaluación, por lo que se considera un resultado apropiado dada la diversidad de instituciones que participan en el programa. El comportamiento por grupo de instituciones se muestra a continuaciónLos Institutos Nacionales de Salud efectuaron 3.7 estudios de laboratorio por consulta externa, igual a lo previsto; las entidades que presentaron una mayor demanda fueron el Instituto Nacional de Cardiología por el incremento de los servicios de diagnóstico asociados a la atención de pacientes con afecciones cardiacas y el Instituto Nacional de Neurología y Neurocirugía porque incrementó el número de consultas externas otorgadas además de registrar aumento:    CONTINUA EN EL PORTAL DE OTROS MOTIVOS Efecto: En general el indicador al cierre del ejercicio fiscal no muestra variaciones relevantes por lo cual se considera que se cumplió en términos consolidados con la demanda prevista por las instituciones que participan en el programa, a excepción de aquellas unidades hospitalarias que presentan áreas de oportunidad, asociadas a su reciente operación o a procesos de abasto oportuno y suficiente.         Otros Motivos: en los estudios solicitados originado en la gama de servicios que se ofrecen a la población; en sentido contrario las entidades que tuvieron una ligera demanda inferior de estudios de laboratorio por consulta externa fueron el Instituto Nacional de Cancerología y el Instituto Nacional de Rehabilitación.         Los Hospitales Federales de Referencia realizaron 1.8 estudios de laboratorio por consulta externa,  igual a la programación original; no obstante haber obtenido este resultado se identificaron variaciones en el cumplimiento de la meta programada del Hospital Juárez del Centro debido a que tuvo una disminución de los reactivos de todos los estudios básicos que se ofertan, el Hospital General Dr. Manuel Gea González disminuyó el número de sus estudios de laboratorio por la aplicación de políticas de racionalidad en los estudios y mayor apego a las guías de la práctica clínica, el Hospital de la Mujer tuvo un alcance bajo por  falta de insumos (reactivos) en el laboratorio clínico y banco de sangre, así como por el Hospital Nacional Homeopático que aún no inicia operaciones en los servicios de hospitalización, urgencias y laboratorio.    Los Hospitales Regionales de Alta Especialidad realizaron 2.6 estudios de laboratorio por consulta externa, que respecto a la meta programada de 3.0 se tuvo un cumplimento del 86.7 por ciento. En este subsector las principales variaciones se identificaron en el CRAE de Chiapas que presentó una disminución en el número de estudios realizados acorde a la disminución de consultas otorgadas por el tratamiento racional que se da a las solicitudes de laboratorio de acuerdo a la demanda de atención que presenta; y en el caso del HRAE de Ixtapaluca por la muy reciente apertura del servicio del laboratorio para estudios del área de consulta externa.    Finalmente, los Servicios de Atención Psiquiátrica realizaron 0.4 estudios de laboratorio igual a la meta comprometida.    </t>
    </r>
  </si>
  <si>
    <r>
      <t xml:space="preserve">Promedio de consultas por médico adscrito en consulta externa  
</t>
    </r>
    <r>
      <rPr>
        <sz val="10"/>
        <rFont val="Soberana Sans"/>
        <family val="2"/>
      </rPr>
      <t xml:space="preserve"> Causa : El Programa Presupuestal está integrado por los Institutos Nacionales de Salud, Hospitales Federales de Referencia y Hospitales Regionales de Alta Especialidad además de los Servicios de Atención Psiquiátrica y el Sistema Nacional del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Presupuestal acorde a la Metodología de Marco Lógico, una de las Actividades que se realizan para propiciar que la población reciba atención ambulatoria especializada es el Otorgamiento de consulta externa especializada, que se evalúa a través del indicador Promedio de consultas por médico adscrito en consulta externa.   Al cierre del ejercicio 2013 el indicador consolidado muestra que cada médico adscrito a las instituciones que participan en el programa otorgó en el periodo de evaluación 1,161.9 consultas externas, que respecto a las 1,185.6 programadas representa un 98.0 por ciento, cifra que se considera en términos generales apropiada dada la reciente incorporación del HRAE de Ixtapaluca y el Hospital Nacional Homeopático. Para identificar el número promedio de consultas por día por médico, que en este caso es de 4.6, se recurre a dividir el promedio de consultas por médico en el periodo (1,161.9) entre el número de días laborables (252); el comportamiento por instituciones se presenta a continuación:   Los Institutos Nacionales de Salud realizaron 1,442.5 consultas por médico adscrito que en comparación con las 1,393.2  programadas se considera como un comportamiento adecuado. Las entidades que destacan en este resultado son el Instituto Nacional de Cardiología por el crecimiento de laspatologías cardiacas que deriva en una    CONTINUA EN EL PORTAL DE OTROS MOTIVOS Efecto: El indicador consolidado al cierre del ejercicio fiscal no presenta variación relevante respecto a su programación por lo cual se considera que los médicos adscritos proporcionaron las consultas externas acorde a la demanda prevista por las instituciones que participan en el programa. Solo en el caso de las entidades en proceso de apertura es necesario fortalecer las acciones para lograr su operación completa. Otros Motivos: mayor demanda de atención especializada, el Instituto Nacional de Neurología y Neurocirugía que presentó una productividad optima al otorgar más consultas de las programadas con el mismo número de médicos adscritos y el Instituto Nacional de Rehabilitación por el aumento en las consultas subsecuentes de consulta externa.    Los Hospitales Federales de Referencia realizaron 1,200.6 consultas por médico adscrito, que en comparación con las 1,201.7 programadas representa un cumplimiento  de su meta programada del 99.9 por ciento, la variación se explica principalmente porque el Hospital Nacional Homeopático registro un cumplimiento de su meta comprometida del 34.0 por ciento debido a que aún no se ha incorporado totalmente a la operación por la falta de apertura de diversas áreas y de contratación de la plantilla de médicos suficiente para operar el hospital. En contraste, el Hospital de la Mujer registró un mayor número de consultas por médico adscrito por el inicio del programa de Tamiz Auditivo hasta que se detuvo por falta de mantenimiento a equpoi.    Los Hospitales Regionales de Alta Especialidad otorgaron 460.6 consultas por médico adscrito, que representan el  78.7 por ciento de la meta programada, las principales variaciones se detectaron en el  Hospital Regional de Alta Especialidad de Ixtapaluca que alcanzo una meta del 42.2 por ciento respecto a su programación original en virtud que se encuentra en proceso de contratación de personal y apertura de áreas, en el caso del HRAE Ciudad Victoria se atendió al 63.6 por ciento de su meta porque se ha presentado una demanda baja de servicios debido a que no hay referencia de pacientes de la región al hospital, en el caso de HRAE de la Península de Yucatán el cumplimiento del 88.1 por ciento de su meta obedece a que se presentó una disminución en el número de médicos (80 a 65)   Los Servicios de Atención Psiquiátrica proporcionaron 1,801.2 consultas por médico adscrito, que representan el 95.0 de la meta prevista.</t>
    </r>
  </si>
  <si>
    <r>
      <t xml:space="preserve">Promedio de estudios de imagenología por consulta externa  
</t>
    </r>
    <r>
      <rPr>
        <sz val="10"/>
        <rFont val="Soberana Sans"/>
        <family val="2"/>
      </rPr>
      <t xml:space="preserve"> Causa : El Programa Presupuestario está integrado por los Institutos Nacionales de Salud, Hospitales Federales de Referencia y Hospitales Regionales de Alta Especialidad, además de los Servicios de Atención Psiquiátrica y el Sistema Nacional para el Desarrollo Integral de la Familia en el apartado de rehabilitación, que se caracterizan por prestar atención médica especializada y conjuntar la formación de recursos médicos especializados, además de generar conocimiento científico que pueda incidir directamente en el mejoramiento de la salud de la población.           En el modelo establecido para la operación del Programa Presupuestario, acorde a la Metodología de Marco Lógico, una de las actividades que se efectúan para propiciar que la población reciba atención médica especializada, es la realización de estudios auxiliares de diagnóstico a pacientes ambulatorios, que se evalúa a través del indicador Promedio de estudios de imagenología por consulta externa.          El indicador consolidado al cierre del ejercicio 2013, muestra un valor de 0.18 estudios de imagenología por consulta externa,  respecto al comprometido de 0.20. El comportamiento por grupo de instituciones se presenta a continuación:          Los Institutos Nacionales de Salud efectuaron 0.23 estudios de imagenología por consulta externa, valor que es igual al programado y atiende la demanda que se presentó en el periodo. En este grupo destacan los resultados obtenidos por el Hospital Infantil de México, que debido a sus necesidades y a la puesta en marcha de nuevos tomógrafos, realizó un número mayor de estudios a pacientes que acudieron a consulta externa.      CONTINÚA EN OTROS MOTIVOS Efecto: En este indicador la variación no es relevante y refleja el comportamiento de la demanda que se presentó al cierre del ejercicio fiscal, debido a que los servicios de imagenología son esenciales para el diagnóstico, particularmente de los padecimientos de alta complejidad, por lo cual su operación correcta beneficia de manera directa a la población, lo que evita el posponer su tratamiento o recurrir a alternativas menos efectivas.  Otros Motivos:Los Hospitales Federales de Referencia realizaron 0.13 estudios de imagenología que, comparados con los 0.17 previstos, representan un alcance de su meta del 76.5 por ciento, particularmente por los resultados obtenidos en el Hospital Juárez del Centro, que no tiene completo el servicio de imagenología por falta de equipo y personal para su operación, el Hospital de la Mujer que no desarrolló algunas actividades por falta de insumos, así como el Hospital Nacional Homeopático, que a la fecha aún no ha incorporado la totalidad del equipo y de las plazas para operar en su totalidad el área de imagenología.          En el caso de los Hospitales Regionales de Alta Especialidad, se realizaron 0.19 estudios de imagenología por consulta externa respecto de 0.44 previstos en su meta programada; las principales variaciones se presentaron  en el HRAE de Ixtapaluca que reportó un alcance bajo respecto a la meta programada, además que la mayoría de los pacientes atendidos cuentan con estudios de imagenología, que les solicitan con anticipación las unidades hospitalarias de origen; y en el HRAE de Oaxaca, debido a que no funcionó el equipo de tomografía durante unos meses, mientras que en el Centro Regional de Alta Especialidad de Chiapas, se registró un número menor de estudios por la falta del equipo de imagen en el HRAE Ciudad Salud.     </t>
    </r>
  </si>
  <si>
    <t>P016</t>
  </si>
  <si>
    <t>Prevención y atención de VIH/SIDA y otras ITS</t>
  </si>
  <si>
    <t>K00-Centro Nacional para la Prevención y el Control del VIH/SIDA</t>
  </si>
  <si>
    <t>Perspectiva de Género</t>
  </si>
  <si>
    <t>4 - Rectoría del Sistema de Salud</t>
  </si>
  <si>
    <t>25 - Políticas de calidad implementadas en el Sistema Nacional de Salud</t>
  </si>
  <si>
    <t>Contribuir a la reducción de nuevas infecciones por VIH, a través de la prevención en los grupos más afectados por la epidemia y la atención oportuna a los portadores.</t>
  </si>
  <si>
    <r>
      <t>Prevalencia del VIH en población adulta</t>
    </r>
    <r>
      <rPr>
        <i/>
        <sz val="10"/>
        <color indexed="30"/>
        <rFont val="Soberana Sans"/>
      </rPr>
      <t xml:space="preserve">
</t>
    </r>
  </si>
  <si>
    <t>(Número de mujeres y hombres de 15 a 49 años de edad infectados por el VIH) /  (Población de 15 a 49 años) por 100</t>
  </si>
  <si>
    <t>Los portadores del VIH que reciben atención y tratamiento ARV oportuno, tienen una mejor calidad de vida y una menor probabilidad de transmitir el virus, debido a que el tratamiento constituye, además de una medida de atención médica, una medida preventiva, al reducir la carga viral de las personas que viven con VIH y con ello la probabilidad de transmitir el VIH a sus parejas</t>
  </si>
  <si>
    <r>
      <t>Porcentaje de pacientes con infección por VIH avanzada que siguen vivos 12 meses después de recibir tratamiento</t>
    </r>
    <r>
      <rPr>
        <i/>
        <sz val="10"/>
        <color indexed="30"/>
        <rFont val="Soberana Sans"/>
      </rPr>
      <t xml:space="preserve">
</t>
    </r>
  </si>
  <si>
    <t>(Número de adultos y niños con infección por el VIH avanzada que siguen con vida y se tiene constancia de que continúa en tratamiento 12 meses después deestar en terapia con antirretrovirales ) / (Total de adultos y niños con infección por el VIH avanzada que estaban  en  tratamiento 12 meses antes) x 100</t>
  </si>
  <si>
    <t>A Tratamientos antirretrovirales otorgados a los casos nuevos de VIH detectados sin seguridad social que lo requieren.</t>
  </si>
  <si>
    <r>
      <t>Porcentaje de casos nuevos detectados de VIH sin seguridad social que tienen acceso a medicamentos antirretrovirales</t>
    </r>
    <r>
      <rPr>
        <i/>
        <sz val="10"/>
        <color indexed="30"/>
        <rFont val="Soberana Sans"/>
      </rPr>
      <t xml:space="preserve">
</t>
    </r>
  </si>
  <si>
    <t>(Número de adultos y niños con infección por el VIH avanzada, sin seguridad social, que comenzaron a recibir tratamiento antirretroviral en el año / (Número de adultos y niños con infección por el VIH avanzada, sin seguridad social, que requerían tratamiento) x 100.</t>
  </si>
  <si>
    <t>B Proyectos de prevención para población clave operados por OSC que cumplen con los criterios técnicos para evitar nuevas infecciones de VIH.</t>
  </si>
  <si>
    <r>
      <t>Porcentaje de proyectos de prevención  de VIH/SIDA/ITS que cumplen con criterios técnicos</t>
    </r>
    <r>
      <rPr>
        <i/>
        <sz val="10"/>
        <color indexed="30"/>
        <rFont val="Soberana Sans"/>
      </rPr>
      <t xml:space="preserve">
</t>
    </r>
  </si>
  <si>
    <t>(Proyectos de prevención  en VIH/Sida/ITS que cumplieron con  los criterios técnicos definidos por el CENSIDA con base en la evidencia/Proyectos de prevención en VIH/Sida/ITS que finalizaron sus objetivos programados con base en la evidencia) x 100.</t>
  </si>
  <si>
    <t>C Tratamientos antirretrovirales otorgados a todas las personas con VIH sin seguridad que lo requieren.</t>
  </si>
  <si>
    <r>
      <t>Porcentaje de personas con VIH sin seguridad social que reciben tratamiento antirretroviral</t>
    </r>
    <r>
      <rPr>
        <i/>
        <sz val="10"/>
        <color indexed="30"/>
        <rFont val="Soberana Sans"/>
      </rPr>
      <t xml:space="preserve">
Indicador Seleccionado</t>
    </r>
  </si>
  <si>
    <t>((Personas con SIDA sin seguridad social en tratamiento antirretroviral) / (Personas con SIDA  sin seguridad social que requieren tratamiento antirretroviral)) X 100.</t>
  </si>
  <si>
    <t>C 1 Campaña de comunicación social relacionada con VIH/SIDA/ITS efectivamente realizada.</t>
  </si>
  <si>
    <r>
      <t>Campaña de comunicación social relacionada con  VIH/SIDA/ITS efectivamente realizada.</t>
    </r>
    <r>
      <rPr>
        <i/>
        <sz val="10"/>
        <color indexed="30"/>
        <rFont val="Soberana Sans"/>
      </rPr>
      <t xml:space="preserve">
</t>
    </r>
  </si>
  <si>
    <t>(Campaña de comunicación social en VIH/SIDA/ITS realizada por el CENSIDA) / (Campaña de comunicación social en VIH/SIDA/ITS programada por el CENSIDA) x 100</t>
  </si>
  <si>
    <t>C 2 Validación de Programas Anuales de Trabajo respecto a metas y presupuesto, por el Centro Nacional para la Prevención y el Control del VIH/SIDA</t>
  </si>
  <si>
    <r>
      <t>Porcentaje de Programas Anuales de Trabajo de las entidades federativas validados por CENSIDA</t>
    </r>
    <r>
      <rPr>
        <i/>
        <sz val="10"/>
        <color indexed="30"/>
        <rFont val="Soberana Sans"/>
      </rPr>
      <t xml:space="preserve">
</t>
    </r>
  </si>
  <si>
    <t>Número de Programas Anuales de Trabajo validados por CENSIDA con metas y presupuesto asignado / Número  de Programas Anuales de Trabajo presentados para ser validados X 100</t>
  </si>
  <si>
    <t>Gestión-Eficiencia-Anual</t>
  </si>
  <si>
    <r>
      <t xml:space="preserve">Prevalencia del VIH en población adulta
</t>
    </r>
    <r>
      <rPr>
        <sz val="10"/>
        <rFont val="Soberana Sans"/>
        <family val="2"/>
      </rPr>
      <t xml:space="preserve"> Causa : La prevalencia de VIH en población adulta en este año 2013 fue de 0.24%, cifra que se encuentra en un nivel por debajo a la meta programada.  Lo anterior puede ser atribuible a una probable reducción de nuevas infecciones por VIH; sin embargo, también puede ser un efecto de la mejora metodológica que tuvo el Modelo de ONUSIDA (herramienta estadística con la que se calcula este indicador). No obstante, si la epidemia se encuentra en un nivel igual o inferior a la meta programada, significa que se mantiene en control la epidemia en ese grupo poblacional.    El porcentaje de cumplimiento debería ser 120% en virtud de que, en la medida en la que se tenga un menor porcentaje de prevalencia de VIH en población adulta, respecto a la meta programada; significa que se tiene menos personas adultas con VIH y la infección se mantiene en un nivel por debajo de lo esperado, lo que representa un logro superior al 100% respecto a la meta programada.  Efecto: Mantener la prevalencia del VIH en población adulta por debajo de los niveles programados, lo que indica que se mantiene en control el crecimiento de las personas viviendo con VIH en este grupo de población del país.  Otros Motivos:La prevalencia del VIH expresa el número total de personas con VIH durante un periodo determinado dividido por la población en el mismo momento o periodo, y multiplicado por 100. Sin embargo, en la medida en la que este indicador sea menor a la meta, significa que se tiene menos personas con VIH que las esperadas y que por lo tanto se esta controlando con éxito la infección lo que, a largo plazo, resulta en una disminución de los costos de atención, que evitará una presión económica al Sistema Nacional de Salud. </t>
    </r>
  </si>
  <si>
    <r>
      <t xml:space="preserve">Porcentaje de pacientes con infección por VIH avanzada que siguen vivos 12 meses después de recibir tratamiento
</t>
    </r>
    <r>
      <rPr>
        <sz val="10"/>
        <rFont val="Soberana Sans"/>
        <family val="2"/>
      </rPr>
      <t xml:space="preserve"> Causa : Para este año, la meta programada de supervivencia fue de 82.0% de personas en tratamiento antirretroviral (ARV), logrando  el 94.51%, con la cual se superó la meta programada anual. Esta diferencia, se relaciona con que, para 2013,  la meta programada anual corresponde a una estimación tanto de las personas con infección avanza por VIH que seguirían con vida y continuarían en tratamiento antirretroviral (numerador), así como del total de adultos y niños con infección por el VIH avanzada que iniciaron el tratamiento 12 meses antes ( denominador); mientras que, lo alcanzado, se refiere a las personas que efectivamente siguieron con vida y continuaron en tratamiento antirretroviral en este año, respecto de las personas que realmente se encontraban en tratamiento antirretroviral 12 meses antes. Efecto: Las personas que efectivamente siguieron con vida y continuaron en tratamiento antirretroviral en este año fue de, 46,671 personas mejorando su calidad de vida.  Asimismo, se logró un porcentaje importante  de 94.51% como consecuencia de una mejor adherencia al tratamiento de ARV.   Otros Motivos:</t>
    </r>
  </si>
  <si>
    <r>
      <t xml:space="preserve">Porcentaje de casos nuevos detectados de VIH sin seguridad social que tienen acceso a medicamentos antirretrovirales
</t>
    </r>
    <r>
      <rPr>
        <sz val="10"/>
        <rFont val="Soberana Sans"/>
        <family val="2"/>
      </rPr>
      <t xml:space="preserve"> Causa : Para 2013, se estimó que la meta programada anual de personas que se detectarían con infección avanzada por VIH y que por lo tanto requerirían tratamiento antirretroviral en este cuarto trimestre ascendía a 12,986. Sin embargo, se logró cubrir a 9,315 personas, que son aquellas que efectivamente requirieron el tratamiento ARV, que llegaron a los servicios de salud a solicitarlo y a los cuales se les otorgó; por lo que al dividirlos entre los 12,986 que se estimó requerirían tratamiento antirretroviral, da un porcentaje de 71.73%. No obstante, se sabe que se tiene un porcentaje de cobertura 100% en virtud de que, la meta programada (denominador) es una estimación de la necesidad de ARV en el 2013 mientras que, lo alcanzado (numerador) se refiere a  al número de adultos y niños con infección por el VIH avanzada, sin seguridad social, que efectivamente comenzaron a recibir tratamiento antirretroviral en el 2013.   Efecto: El programa de acceso universal a tratamiento antirretroviral,  permite que las personas detectadas con VIH sin seguridad social ingresen al mismo asegurando su tratamiento ARV de forma gratuita.    Además,  reducen el riesgo de transmitir la infección por VIH a sus parejas sexuales.  Otros Motivos:</t>
    </r>
  </si>
  <si>
    <r>
      <t xml:space="preserve">Porcentaje de proyectos de prevención  de VIH/SIDA/ITS que cumplen con criterios técnicos
</t>
    </r>
    <r>
      <rPr>
        <sz val="10"/>
        <rFont val="Soberana Sans"/>
        <family val="2"/>
      </rPr>
      <t xml:space="preserve"> Causa : Para este año 2013, se estimó realizar 65  proyectos, sin embargo, se realizaron 78 proyectos de prevención de VIH/SIDA e ITS,  rebasando con ello la meta programada ( 120.0%). Todos los proyectos fueron dirigidos a poblaciones vulnerables, hombres que tienen sexo con otros hombres (HSH), mujeres trabajadoras sexuales (MTS) hombres trabajadores sexuales (HTS), usuarios de drogas inyectables (UDIS) y migrantes, entre otros. En total se alcanzó una población de 8,255 mujeres y 87,102 hombres con un total de 95,357 personas.     Efecto: Se rebasó el número de proyectos preventivos programados dirigidos a las poblaciones objetivo: se realizaron  6 proyectos nacionales, 35 estatales y otros interregionales, en tres o más entidades federativas, lográndose finalmente los 78 proyectos en total. La variación entre la meta anual programada o lo alcanzado, se relaciona con las variaciones que hay entre los proyectos que se inscriben en la convocatoria y de estos, los que se aprueban finalmente. Otros Motivos:</t>
    </r>
  </si>
  <si>
    <r>
      <t xml:space="preserve">Porcentaje de personas con VIH sin seguridad social que reciben tratamiento antirretroviral
</t>
    </r>
    <r>
      <rPr>
        <sz val="10"/>
        <rFont val="Soberana Sans"/>
        <family val="2"/>
      </rPr>
      <t xml:space="preserve"> Causa : Para 2013, se estimó que la meta programada  de personas que se encontrarían en  tratamiento antirretroviral (TAR) en la Secretaría de Salud, en este año, serían de 62,241 de personas que requerirían TAR en el año. Sin embargo, se encontraron en TAR 57,073 personas; por lo que al dividirlos entre las 62,241 personas que requerirían tratamiento antirretroviral en el año en la Secretaría de Salud, da un porcentaje de avance de 91.7%, en este 2013      Toda persona que requirió TAR, le fue otorgado, con lo cual se mantiene el acceso a tratamiento a todas las personas que lo requieren y que acuden a los servicios de salud de la Secretaría.       Efecto: Las personas infectadas con VIH les permite,  a través del programa de acceso universal de tratamiento antirretroviral, continuar con su TAR  y  si tienen adherencia al mismo, mantendrán una alta sobrevivencia y estabilidad en su salud.   Otros Motivos:</t>
    </r>
  </si>
  <si>
    <r>
      <t xml:space="preserve">Campaña de comunicación social relacionada con  VIH/SIDA/ITS efectivamente realizada.
</t>
    </r>
    <r>
      <rPr>
        <sz val="10"/>
        <rFont val="Soberana Sans"/>
        <family val="2"/>
      </rPr>
      <t xml:space="preserve"> Causa : El avance en esta cuarta etapa y última, que corresponde al termino de este año 2013:    A partir del mes de diciembre el CENSIDA a través de Bengala Films produjo el spot nacional de prevención dirigido a la "Promoción del condón en personas jóvenes", el spot fue presentado en rueda de prensa el pasado 3 de diciembre por la Secretaría de Salud y por la Directora General del CENSIDA; con lo cual se cumplió  la meta anual al 100%. Efecto: En esta campaña se espera promover una vida sexual responsable en jóvenes, a través del uso del condón, mostrando a éste como un aliado en la prevención del VIH/ITS y embarazos no deseados, en aquellos jóvenes que han iniciado una vida sexual activa.  Otros Motivos:</t>
    </r>
  </si>
  <si>
    <r>
      <t xml:space="preserve">Porcentaje de Programas Anuales de Trabajo de las entidades federativas validados por CENSIDA
</t>
    </r>
    <r>
      <rPr>
        <sz val="10"/>
        <rFont val="Soberana Sans"/>
        <family val="2"/>
      </rPr>
      <t xml:space="preserve"> Causa : Se elaboraron los Programas Anuales de Trabajo -PAT- (la asignación de presupuesto y el establecimiento de metas de indicadores de las actividades generales); 32 entidades federativas fueron validadas en este año 3013, alcanzando un porcentaje de 100,0%, con lo cual se cumplió la meta programada para este año.  Efecto: El CENSIDA aprobó en línea del Sistema de Información para la Administración del Fondo para el Fortalecimiento de Acciones de Salud Pública  en las Entidades Federativas (SIAFFASPE), tanto el presupuesto asignado a su plan de trabajo, así como el establecimiento de metas de los Programa en VIH/SIDA e ITS de las 32 entidades federativas del país.  Otros Motivos:</t>
    </r>
  </si>
  <si>
    <t>S039</t>
  </si>
  <si>
    <t>Programa de Atención a Personas con Discapacidad</t>
  </si>
  <si>
    <t>NHK-Sistema Nacional para el Desarrollo Integral de la Familia</t>
  </si>
  <si>
    <t>Personas con Discapacidad</t>
  </si>
  <si>
    <t>6 - Protección Social</t>
  </si>
  <si>
    <t>8 - Otros Grupos Vulnerables</t>
  </si>
  <si>
    <t>12 - Asistencia social, comunitaria y beneficencia pública justa y equitativa (asistencia pública)</t>
  </si>
  <si>
    <t>Contribuir a que la población con discapacidad en todo el territorio nacional, mejore sus condiciones de vida, mediante la ejecución de proyectos.</t>
  </si>
  <si>
    <r>
      <t>Porcentaje de la población total con discapacidad en México, beneficiada a través de la ejecución del Programa.</t>
    </r>
    <r>
      <rPr>
        <i/>
        <sz val="10"/>
        <color indexed="30"/>
        <rFont val="Soberana Sans"/>
      </rPr>
      <t xml:space="preserve">
</t>
    </r>
  </si>
  <si>
    <t>(Número de personas con discapacidad que fueron beneficiadas a través de proyectos.) / (Número total de personas con discapacidad a nivel nacional) X 100</t>
  </si>
  <si>
    <t>Favorecer el desarrollo integral de las personas con discapacidad a través de la instrumentación de proyectos.</t>
  </si>
  <si>
    <r>
      <t>Porcentaje de la población objetivo del Programa, beneficiada a través de los proyectos diseñados e instrumentados en el marco del Programa.</t>
    </r>
    <r>
      <rPr>
        <i/>
        <sz val="10"/>
        <color indexed="30"/>
        <rFont val="Soberana Sans"/>
      </rPr>
      <t xml:space="preserve">
Indicador Seleccionado</t>
    </r>
  </si>
  <si>
    <t>(Número de personas con discapacidad que fueron beneficiadas a través de proyectos.) / (Número de personas con discapacidad que se pretende beneficiar a través de proyectos.) X 100</t>
  </si>
  <si>
    <t>A Obras y/o acciones realizadas a favor de las personas con discapacidad, que constituyan la población objetivo del proyecto.</t>
  </si>
  <si>
    <r>
      <t>Porcentaje de obras y/o acciones realizadas a favor de las personas con discapacidad, que constituyan la población objetivo del proyecto.</t>
    </r>
    <r>
      <rPr>
        <i/>
        <sz val="10"/>
        <color indexed="30"/>
        <rFont val="Soberana Sans"/>
      </rPr>
      <t xml:space="preserve">
</t>
    </r>
  </si>
  <si>
    <t>(Número de obras y/o acciones realizadas a través de los proyectos) / (Número de obras y/o acciones comprometidas en los proyectos)  X 100</t>
  </si>
  <si>
    <t>A 1 Recepción y revisión de proyectos provenientes de las Instancias Ejecutoras, en el marco del Programa de Atención a Personas con Discapacidad.</t>
  </si>
  <si>
    <r>
      <t>Porcentaje de proyectos provenientes de las Instancias Ejecutoras, en el marco del Programa de Atención a Personas con Discapacidad, recibidos y revisados.</t>
    </r>
    <r>
      <rPr>
        <i/>
        <sz val="10"/>
        <color indexed="30"/>
        <rFont val="Soberana Sans"/>
      </rPr>
      <t xml:space="preserve">
</t>
    </r>
  </si>
  <si>
    <t>(Número de proyectos recibidos y revisados en el año 2013) / (Número de proyectos recibidos en el año 2013) X 100.</t>
  </si>
  <si>
    <t>A 2 Comprobación del subsidio otorgado a las Instancias Ejecutoras, en el marco del Programa de Atención a Personas con Discapacidad.</t>
  </si>
  <si>
    <r>
      <t>Porcentaje de comprobación del subsidio otorgado a las Instancias Ejecutoras, en el marco del Programa de Atención a Personas con Discapacidad.</t>
    </r>
    <r>
      <rPr>
        <i/>
        <sz val="10"/>
        <color indexed="30"/>
        <rFont val="Soberana Sans"/>
      </rPr>
      <t xml:space="preserve">
</t>
    </r>
  </si>
  <si>
    <t xml:space="preserve">(Total de subsidio comprobado  en el año 2013 / Total de subsidio otorgado en el año 2013)  X 100  +  (Total de subsidio reintegrado en el año 2013 / Total de subsidio otorgado en el año 2013)  X 100  </t>
  </si>
  <si>
    <t>Gestión-Eficacia-Anual</t>
  </si>
  <si>
    <r>
      <t xml:space="preserve">Porcentaje de la población total con discapacidad en México, beneficiada a través de la ejecución del Programa.
</t>
    </r>
    <r>
      <rPr>
        <sz val="10"/>
        <rFont val="Soberana Sans"/>
        <family val="2"/>
      </rPr>
      <t xml:space="preserve"> Causa : Se alcanzó un cumplimiento del 1.36 por ciento en el indicador, superior al 0.24 por ciento programado. La principal razón que originó el sobrecumplimiento de este indicador  fue que el Programa contó con  recursos adicionales, permitiendo así que la meta anual programada fuera superada ampliamente. Efecto: Se beneficiaron a 61,660 personas con los proyectos, teniendo programado beneficiar a solo 11,034 Otros Motivos:También hubo bastante interés de las instancias ejecutoras en participar en el Programa a través de la ejecución de Proyectos. </t>
    </r>
  </si>
  <si>
    <r>
      <t xml:space="preserve">Porcentaje de la población objetivo del Programa, beneficiada a través de los proyectos diseñados e instrumentados en el marco del Programa.
</t>
    </r>
    <r>
      <rPr>
        <sz val="10"/>
        <rFont val="Soberana Sans"/>
        <family val="2"/>
      </rPr>
      <t xml:space="preserve"> Causa : Se alcanzó un cumplimiento del 447.04 por ciento en el indicador, superior al 80 por ciento programado. Durante el periodo enero-diciembre de 2013, en apego a las disposiciones establecidas en las Reglas de Operación, se solicitó la presentación y el envío de proyectos a 32 Sistemas Estatales DIF, de igual número de entidades federativas. Como respuesta se tenía previsto que enviaran 38 proyectos, sin embargo se recibieron un total de 85 proyectos, de los cuales: 74 fueron presentados por Sistemas Estatales para el Desarrollo Integral de la Familia (SEDIF) y los 11 restantes fueron presentados por Organizaciones de la Sociedad Civil (OSC), por lo que se gestionó y obtuvo el presupuesto para formalizar el apoyo a los proyectos aprobados, mediante la firma de 85 convenios de coordinación para el caso de los SEDIF y de concertación para el caso de las OSC.   El monto presupuestal autorizado para los 85 proyectos fue de 72.4 millones de pesos, cuando se tenía previsto un monto de 8.8 millones en principio.  Efecto: Con la ejecución de los 85 proyectos apoyados se beneficiaron a 61,660 personas con discapacidad de todo el país, cuando se pretendía beneficiar a 13,793 personas originalmente. Los 85 proyectos aprobados se enmarcaron en los siguientes rubros: 64 proyectos de equipamiento de Centros de Rehabilitación y Unidades Básicas de Rehabilitación. 11 proyectos de donación de órtesis, prótesis y ayudas funcionales (sillas de ruedas, aparatos auditivos). Ocho proyectos de remodelación y construcción en Centros de Rehabilitación y Unidades Básicas de Rehabilitación. Dos proyectos de acciones de inclusión (Juegos Nacionales sobre Sillas de Ruedas y Conmemoración del Día Internacional de las Personas con Discapacidad).    De los proyectos autorizados se tiene la siguiente distribución por Entidad Federativa:   Se aprobaron dos proyectos en las siguientes Entidades Federativas: Aguascalientes, Baja California, Baja California Sur, Campeche, Colima, Chiapas, Chihuahua, DF, Durango, Guanajuato, Guerrero, Hidalgo, México, Michoacán, Nayarit, Oaxaca, Quintana Roo, San Luis Potosí, Sinaloa, Sonora, Tabasco, Tamaulipas, Tlaxcala, Veracruz y Zacatecas.     Se aprobaron tres proyectos en las siguientes entidades federativas: Jalisco, Morelos, Nayarit, Puebla.    Se aprobaron 4 proyectos en las siguientes entidades federativas: Coahuila, Querétaro, Yucatán.    Se aprobaron 11 proyectos a Organizaciones de la Sociedad Civil del D.F.     Otros Motivos:</t>
    </r>
  </si>
  <si>
    <r>
      <t xml:space="preserve">Porcentaje de obras y/o acciones realizadas a favor de las personas con discapacidad, que constituyan la población objetivo del proyecto.
</t>
    </r>
    <r>
      <rPr>
        <sz val="10"/>
        <rFont val="Soberana Sans"/>
        <family val="2"/>
      </rPr>
      <t xml:space="preserve"> Causa : Se alcanzó un cumplimiento del 86.49 por ciento en el indicador, superior al 80 por ciento programado. La principal razón que originó el sobrecumplimiento de este indicador  fue que el Programa contó con  recursos adicionales, permitiendo así que la meta anual programada fuera superada ampliamente.  Efecto: Se realizaron 288 obras y / o acciones ligadas a los proyectos, teniendo programadas solo 146 en el año. Otros Motivos:Los proyectos se orientaron a la realización de: acciones de remodelación de infraestructura y equipamiento de Centros y Unidades de Atención y Rehabilitación para personas con discapacidad; acciones de construcción de infraestructura para personas con discapacidad (espacios accesibles); acciones de promoción de la inclusión social de las personas con discapacidad; y acciones de capacitación a los profesionales que atienden a personas con discapacidad.</t>
    </r>
  </si>
  <si>
    <r>
      <t xml:space="preserve">Porcentaje de proyectos provenientes de las Instancias Ejecutoras, en el marco del Programa de Atención a Personas con Discapacidad, recibidos y revisados.
</t>
    </r>
    <r>
      <rPr>
        <sz val="10"/>
        <rFont val="Soberana Sans"/>
        <family val="2"/>
      </rPr>
      <t xml:space="preserve"> Causa : Se alcanzó un cumplimiento del 100 por ciento en el indicador, igual al 100 por ciento programado. No obstante, en términos absolutos, el número de proyectos fue mayor en razón del incremento en los recursos otorgados. Efecto: El total de proyectos revisados fueron 85, cuando se tenía programado recibir solo 38. Otros Motivos:Los proyectos se orientaron a la realización de: acciones de remodelación de infraestructura y equipamiento de Centros y Unidades de Atención y Rehabilitación para personas con discapacidad; acciones de construcción de infraestructura para personas con discapacidad (espacios accesibles); acciones de promoción de la inclusión social de las personas con discapacidad; y acciones de capacitación a los profesionales que atienden a personas con discapacidad.</t>
    </r>
  </si>
  <si>
    <r>
      <t xml:space="preserve">Porcentaje de comprobación del subsidio otorgado a las Instancias Ejecutoras, en el marco del Programa de Atención a Personas con Discapacidad.
</t>
    </r>
    <r>
      <rPr>
        <sz val="10"/>
        <rFont val="Soberana Sans"/>
        <family val="2"/>
      </rPr>
      <t xml:space="preserve"> Causa : Se logró un cumplimiento del 100 por ciento, igual al 100 por ciento programado..      Efecto: Se logró beneficiar a más personas gracias a que se logró asignar más recursos. Otros Motivos:Los proyectos se orientaron a la realización de: acciones de remodelación de infraestructura y equipamiento de Centros y Unidades de Atención y Rehabilitación para personas con discapacidad; acciones de construcción de infraestructura para personas con discapacidad (espacios accesibles); acciones de promoción de la inclusión social de las personas con discapacidad; y acciones de capacitación a los profesionales que atienden a personas con discapacidad.</t>
    </r>
  </si>
  <si>
    <t>S150</t>
  </si>
  <si>
    <t>Programa de Atención a Familias y Población Vulnerable</t>
  </si>
  <si>
    <t>Contribuir al desarrollo integral de las familias y las comunidades en condiciones de vulnerabilidad.</t>
  </si>
  <si>
    <r>
      <t>Porcentaje de niñas, niños y adolescentes, atendidos por el Programa, carentes de cuidados parentales, que no fueron beneficiados en el ejercicio inmediato anterior, y que se encuentran bajo el cuidado de los centros o albergues públicos o privados en las Procuradurías de la Defensa del Menor y la Familia de los Sistemas Estatales DIF.</t>
    </r>
    <r>
      <rPr>
        <i/>
        <sz val="10"/>
        <color indexed="30"/>
        <rFont val="Soberana Sans"/>
      </rPr>
      <t xml:space="preserve">
</t>
    </r>
  </si>
  <si>
    <t>(Número de niñas, niños y adolescentes que no fueron beneficiados en el ejercicio inmediato anterior  / Número de niñas, niños y adolescentes carentes de cuidados parentales, que se encuentran bajo el cuidado de los centros o albergues públicos y privados en las Entidades Federativas de las Procuradurías de la Defensa del Menor y la Familia de los Sistemas Estatales DIF) X 100</t>
  </si>
  <si>
    <r>
      <t>Porcentaje de personas en pobreza beneficiada con apoyo en especie, económico temporal o de atención especializada en las Delegaciones Políticas del Distrito Federal, con relación al total de personas en pobreza de las Delegaciones Políticas del Distrito Federal.</t>
    </r>
    <r>
      <rPr>
        <i/>
        <sz val="10"/>
        <color indexed="30"/>
        <rFont val="Soberana Sans"/>
      </rPr>
      <t xml:space="preserve">
</t>
    </r>
  </si>
  <si>
    <t xml:space="preserve">(Número de personas en pobreza beneficiada con apoyo en especie, económico temporal o de atención especializada en las  Delegaciones Políticas del Distrito Federal / Total de población en pobreza en las Delegaciones Políticas del Distrito Federal)  X 100   </t>
  </si>
  <si>
    <r>
      <t>Porcentaje de Grupos de Desarrollo que habitan en localidades de alta y muy alta marginación, que recibieron capacitación para el desarrollo de habilidades y conocimientos que fortalezcan sus proyectos de desarrollo comunitario.</t>
    </r>
    <r>
      <rPr>
        <i/>
        <sz val="10"/>
        <color indexed="30"/>
        <rFont val="Soberana Sans"/>
      </rPr>
      <t xml:space="preserve">
</t>
    </r>
  </si>
  <si>
    <t>(Número de Grupos de Desarrollo capacitados que habitan en localidades de alta y muy alta marginación / Total de localidades de alta y muy alta marginación)  X100</t>
  </si>
  <si>
    <t>Las personas, familias y comunidades en situación de vulnerabilidad que reciben los beneficios del programa para mejorar sus condiciones de vida.</t>
  </si>
  <si>
    <r>
      <t>Porcentaje de niñas, niños y adolescentes albergados en Instancias públicas o privadas, que se beneficien a través de acciones  relacionadas con la reintegración de los menores con su familia nuclear o extensa, obtención de actas de nacimiento, juicios de pérdida de patria potestad y procedimientos de adopción.</t>
    </r>
    <r>
      <rPr>
        <i/>
        <sz val="10"/>
        <color indexed="30"/>
        <rFont val="Soberana Sans"/>
      </rPr>
      <t xml:space="preserve">
</t>
    </r>
  </si>
  <si>
    <t>(Número de niñas, niños y adolescentes albergados en Instancias públicas o privadas que se beneficien a través de acciones  relacionadas con la reintegración de los menores con su familia nuclear o extensa, obtención de actas de nacimiento, juicios de pérdida de patria potestad y procedimientos de adopción / Número de niñas, niños y adolescentes que no fueron beneficiados en el ejercicio inmediato anterior.) X 100</t>
  </si>
  <si>
    <r>
      <t>Porcentaje de personas beneficiadas directa e indirectamente en las familias, con apoyo en especie, económico temporal o de atención especializada</t>
    </r>
    <r>
      <rPr>
        <i/>
        <sz val="10"/>
        <color indexed="30"/>
        <rFont val="Soberana Sans"/>
      </rPr>
      <t xml:space="preserve">
Indicador Seleccionado</t>
    </r>
  </si>
  <si>
    <t>(Personas beneficiadas directa e indirectamente en las familias con apoyo en especie, económico temporal o de atención especializada / Total de personas que se espera beneficiar directa e indirectamente en las familias con apoyo en especie, económico temporal o de atención especializada) X 100</t>
  </si>
  <si>
    <r>
      <t>Porcentaje de Sistemas Estatales que fortalecieron sus procesos de desarrollo comunitario a través de acciones de capacitación impartidas a Grupos de Desarrollo</t>
    </r>
    <r>
      <rPr>
        <i/>
        <sz val="10"/>
        <color indexed="30"/>
        <rFont val="Soberana Sans"/>
      </rPr>
      <t xml:space="preserve">
</t>
    </r>
  </si>
  <si>
    <t>(Número de Sistemas Estatales que brindaron capacitaciones a Grupos de Desarrollo con recursos del subprograma / Número total de SEDIF con Convenio de coordinación firmado con el SNDIF) X 100</t>
  </si>
  <si>
    <t>A Apoyos en especie, económico temporal y de atención especializada otorgados a personas que subsanan su problemática emergente.</t>
  </si>
  <si>
    <r>
      <t>Porcentaje de apoyos en especie, económico temporal o de atención especializada, otorgados a personas para subsanar su problemática emergente, con relación al total de apoyos en especie, económico temporal o de atención especializada solicitados para subsanar su problemática emergente.</t>
    </r>
    <r>
      <rPr>
        <i/>
        <sz val="10"/>
        <color indexed="30"/>
        <rFont val="Soberana Sans"/>
      </rPr>
      <t xml:space="preserve">
</t>
    </r>
  </si>
  <si>
    <t>(Número de apoyos en especie, económico temporal o de atención especializada otorgados a personas para subsanar su problemática emergente / Total de apoyos en especie, económico temporal o de atención especializada solicitados para subsanar su problemática emergente)  X100</t>
  </si>
  <si>
    <t>B Medir el cumplimiento de los Proyectos Anuales de Capacitación (PAC) de los Sistemas Estatales DIF, con los criterios y requisitos establecidos en las Reglas de Operación.</t>
  </si>
  <si>
    <r>
      <t>Porcentaje de Proyectos Anuales de Capacitación (PAC) de los Sistemas Estatales DIF validados por cumplir con los criterios y requisitos establecidos en las Reglas de Operación</t>
    </r>
    <r>
      <rPr>
        <i/>
        <sz val="10"/>
        <color indexed="30"/>
        <rFont val="Soberana Sans"/>
      </rPr>
      <t xml:space="preserve">
</t>
    </r>
  </si>
  <si>
    <t>(Número de Proyectos Anuales de Capacitación (PAC) aprobados / Número de Proyectos Anuales de Capacitación (PAC) recibidos por el SNDIF) X 100</t>
  </si>
  <si>
    <t>Estratégico-Eficacia-Semestral</t>
  </si>
  <si>
    <t>C Instrumentación de proyectos de Sistemas Estatales DIF, Sistemas Municipales DIF (a través de los SEDIF) y Organizaciones de la Sociedad Civil cuya actividad esté orientada a la prestación de servicios de asistencia social en centros asistenciales para niños y adultos mayores.</t>
  </si>
  <si>
    <r>
      <t>Porcentaje de Proyectos Autorizados para Contribuir al Mejoramiento de las Condiciones de Vida de las Personas Sujetas de Asistencia Social en Centros Asistenciales para Niños y Adultos Mayores</t>
    </r>
    <r>
      <rPr>
        <i/>
        <sz val="10"/>
        <color indexed="30"/>
        <rFont val="Soberana Sans"/>
      </rPr>
      <t xml:space="preserve">
</t>
    </r>
  </si>
  <si>
    <t>(Número de proyectos autorizados / Número de proyectos presentados) X 100</t>
  </si>
  <si>
    <t>D Fomentar el desarrollo y la implementación de proyectos por parte de las Procuradurías de la Defensa del Menor y la Familia o instituciones homólogas de los Sistemas Estatales DIF, tendentes a realizar acciones de colaboración a favor de las niñas, niños y adolescentes que se encuentren bajo cuidado de los centros o albergues públicos o privados ubicados en su localidad, con la finalidad de lograr su reintegración familiar nuclear o extensa, o bien de su inserción a una familia a través de la adopción.</t>
  </si>
  <si>
    <r>
      <t>Porcentaje de proyectos implementados por los Sistemas Estatales DIF.</t>
    </r>
    <r>
      <rPr>
        <i/>
        <sz val="10"/>
        <color indexed="30"/>
        <rFont val="Soberana Sans"/>
      </rPr>
      <t xml:space="preserve">
</t>
    </r>
  </si>
  <si>
    <t>(Número de proyectos implementados por los Sistemas Estatales DIF  / Número de proyectos gestionados por los Sistemas Estatales DIF) X 100.</t>
  </si>
  <si>
    <t>A 1 Dictaminar a la población sujeta de asistencia social, a fin de otorgar apoyo en especie, económico temporal o de atención especializada, asimismo dar seguimiento para revaloración de los casos de los beneficiarios</t>
  </si>
  <si>
    <r>
      <t xml:space="preserve">Porcentaje de actividades realizadas para el otorgamiento y seguimiento de los apoyos, con relación al total de actividades programadas para el otorgamiento y seguimiento de los apoyos.  </t>
    </r>
    <r>
      <rPr>
        <i/>
        <sz val="10"/>
        <color indexed="30"/>
        <rFont val="Soberana Sans"/>
      </rPr>
      <t xml:space="preserve">
</t>
    </r>
  </si>
  <si>
    <t>(Número de actividades realizadas en el otorgamiento y seguimiento de los Apoyos / Total de actividades programadas para el otorgamiento y seguimiento de los Apoyos)  X 100</t>
  </si>
  <si>
    <t>B 2 Realizar actividades para el otorgamiento y seguimiento del subsidio de la Estrategia Integral Desarrollo Comunitario Comunidad DIFerente</t>
  </si>
  <si>
    <r>
      <t>Porcentaje de actividades realizadas en el programa anual de trabajo para el otorgamiento y seguimiento de los subsidios</t>
    </r>
    <r>
      <rPr>
        <i/>
        <sz val="10"/>
        <color indexed="30"/>
        <rFont val="Soberana Sans"/>
      </rPr>
      <t xml:space="preserve">
</t>
    </r>
  </si>
  <si>
    <t>(Número de actividades realizadas del programa anual para el seguimiento del subsidio /  Número de actividades programadas en el programa anual para el seguimiento del subsidio) X 100</t>
  </si>
  <si>
    <t>C 3 Comprobación del recurso otorgado a las Instancias Ejecutoras.</t>
  </si>
  <si>
    <r>
      <t>Porcentaje de comprobación del recurso otorgado a las instancias ejecutoras</t>
    </r>
    <r>
      <rPr>
        <i/>
        <sz val="10"/>
        <color indexed="30"/>
        <rFont val="Soberana Sans"/>
      </rPr>
      <t xml:space="preserve">
</t>
    </r>
  </si>
  <si>
    <t>(Total de gasto comprobado / (Total de recurso otorgado - Total de recurso reintegrado)) X 100</t>
  </si>
  <si>
    <t>C 4 Recepción y revisión de proyectos provenientes de las instancias ejecutoras.</t>
  </si>
  <si>
    <r>
      <t>Porcentaje de proyectos provenientes de las Instancias Ejecutoras recibidos y revisados.</t>
    </r>
    <r>
      <rPr>
        <i/>
        <sz val="10"/>
        <color indexed="30"/>
        <rFont val="Soberana Sans"/>
      </rPr>
      <t xml:space="preserve">
</t>
    </r>
  </si>
  <si>
    <t>(Número de proyectos recibidos y revisados / Número de proyectos recibidos) X 100</t>
  </si>
  <si>
    <t>D 5 Fomentar el desarrollo y la implementación de proyectos por parte de las Procuradurías de la Defensa del Menor y la Familia o instituciones homólogas de los Sistemas Estatales DIF, tendentes a realizar acciones de colaboración a favor de las niñas, niños y adolescentes que se encuentren bajo cuidado de los centros o albergues públicos o privados ubicados en su localidad, con la finalidad de lograr su reintegración familiar nuclear o extensa, o bien de su inserción a una familia a través de la adopción.</t>
  </si>
  <si>
    <r>
      <t>Porcentaje de informes presentados por los Sistemas Estatales DIF para el seguimiento en la implementación de los proyectos</t>
    </r>
    <r>
      <rPr>
        <i/>
        <sz val="10"/>
        <color indexed="30"/>
        <rFont val="Soberana Sans"/>
      </rPr>
      <t xml:space="preserve">
</t>
    </r>
  </si>
  <si>
    <t>(Número de informes presentados por los Sistemas Estatales DIF para el seguimiento en la implementación de los proyectos / Número de informes programados para el seguimiento en la implementación de los proyectos) X 100.</t>
  </si>
  <si>
    <r>
      <t xml:space="preserve">Porcentaje de niñas, niños y adolescentes, atendidos por el Programa, carentes de cuidados parentales, que no fueron beneficiados en el ejercicio inmediato anterior, y que se encuentran bajo el cuidado de los centros o albergues públicos o privados en las Procuradurías de la Defensa del Menor y la Familia de los Sistemas Estatales DIF.
</t>
    </r>
    <r>
      <rPr>
        <sz val="10"/>
        <rFont val="Soberana Sans"/>
        <family val="2"/>
      </rPr>
      <t xml:space="preserve"> Causa : Se alcanzó un cumplimiento del 34.27 por ciento en el indicador, superior al 33.32 por ciento programado, derivado de que en 2013, se identificó un mayor número de albergues en comparación con 2012, por ende, incrementó el número de niñas, niños y adolescentes  albergados. Efecto: Derivado de la implementación de los proyectos, los SEDIF reportaron que al mes de diciembre de 2013, se logró identificar 922 albergues, de los cuales 117 son públicos y 805 son privados, en los que se encuentran albergados 25,700 infantes, de ellos 12,869 son niñas y 12,831 niños. De estas niñas y niños 8,807 no habían sido beneficiados en el ejercicio anterior. Otros Motivos:</t>
    </r>
  </si>
  <si>
    <r>
      <t xml:space="preserve">Porcentaje de personas en pobreza beneficiada con apoyo en especie, económico temporal o de atención especializada en las Delegaciones Políticas del Distrito Federal, con relación al total de personas en pobreza de las Delegaciones Políticas del Distrito Federal.
</t>
    </r>
    <r>
      <rPr>
        <sz val="10"/>
        <rFont val="Soberana Sans"/>
        <family val="2"/>
      </rPr>
      <t xml:space="preserve"> Causa : Se alcanzó un cumplimiento del 0.15 por ciento en el indicador, inferior al 0.24 por ciento programado.  Efecto: De acuerdo a los resultados obtenidos en este Indicador, se tiene un porcentaje de cumplimiento  de 0.15  en la Línea de Acción Protección a la Familia con Vulnerabilidad, lo que permitió beneficiar a la población que vive en las Delegaciones Políticas del D.F., proporcionándoles tres tipos de apoyo, siendo éstos: en Especie, Económico Temporal y para Atención Especializada.  Es importante señalar que aunque se tuvo una mayor recepción de solicitudes, no fue posible proporcionar los apoyos requeridos debido a los siguientes motivos: por no ser sujetos de asistencia social, no presentar la documentación indispensable para su valoración socioeconómica, no dieron continuidad al trámite, dieron por cancelada su petición, entre otros. Con respecto a las solicitudes para apoyos para Atención Especializada,  no fue posible otorgar dicho apoyo, debido a que las personas al ser valoradas en las instituciones no cubrieron el perfil de atención que requieren para su ingreso, debido a sus condiciones de salud física y/o mental que presentan.     En tanto se superó  lo programado,  en el otorgamiento de apoyos en especie y económico temporal, sin embargo, aún con el incremento en estas dos últimas variables  no se logró la meta establecida. Se atendieron 4,495 personas de 7,201 programadas. Otros Motivos:</t>
    </r>
  </si>
  <si>
    <r>
      <t xml:space="preserve">Porcentaje de Grupos de Desarrollo que habitan en localidades de alta y muy alta marginación, que recibieron capacitación para el desarrollo de habilidades y conocimientos que fortalezcan sus proyectos de desarrollo comunitario.
</t>
    </r>
    <r>
      <rPr>
        <sz val="10"/>
        <rFont val="Soberana Sans"/>
        <family val="2"/>
      </rPr>
      <t xml:space="preserve"> Causa : Se obtuvo un resultado superior del indicador 1.65 por ciento, respecto al programado 1.45 por ciento. Analizando la variable 1 se observa que se tenía programado capacitar a 1,230 Grupos de Desarrollo y se alcanzaron a capacitar 1,399,  lo cual representa 13.7% más de lo programado en el año. La razón de esto es que debido a que la cobertura de atención es determinada por los Sistemas Estatales DIF (SEDIF) y los procesos de licitación se rigen bajo las normas estatales correspondientes, los SEDIF al presentar el Proyecto Anual de Capacitación nos da un estimado del costo de las capacitaciones que se programa otorgar a los Grupos de Desarrollo en el ejercicio fiscal vigente, sin embargo, pueden variar los costos en las capacitaciones y dicha circunstancia permite ampliar la cobertura de atención. Efecto: Fueron capacitados 1,399 Grupos de Desarrollo constituidos por 18,441 hombres y mujeres, estos grupos se encuentran en 1,589 localidades de 618 municipios de alta y muy alta marginación. Otros Motivos:</t>
    </r>
  </si>
  <si>
    <r>
      <t xml:space="preserve">Porcentaje de niñas, niños y adolescentes albergados en Instancias públicas o privadas, que se beneficien a través de acciones  relacionadas con la reintegración de los menores con su familia nuclear o extensa, obtención de actas de nacimiento, juicios de pérdida de patria potestad y procedimientos de adopción.
</t>
    </r>
    <r>
      <rPr>
        <sz val="10"/>
        <rFont val="Soberana Sans"/>
        <family val="2"/>
      </rPr>
      <t xml:space="preserve"> Causa : Se obtuvo un resultado acumulado del indicador del 150.37 por ciento, superior respecto al programado 79.99 por ciento, en razón de que en 2013, se identificó un mayor número de albergues en comparación con 2012, por ende, incrementó el número de niñas, niños y adolescentes  albergados y por tanto un mayor número de niñas, niños y adolescentes beneficiados. Efecto: Se logró beneficiar a un total de 13,243 menores en los siguientes rubros: Reintegración nuclear o extensa, Obtención de actas de nacimiento, Juicios de Pérdida de la Patria Potestad y Procedimientos de Adopción, entre otros,     de los cuales 6,882 son niñas y 6,361 niños, superior a los 4,502 programados para beneficiar. De estas niñas y niños 8,807 no habían sido beneficiados en el ejercicio anterior. Otros Motivos:</t>
    </r>
  </si>
  <si>
    <r>
      <t xml:space="preserve">Porcentaje de personas beneficiadas directa e indirectamente en las familias, con apoyo en especie, económico temporal o de atención especializada
</t>
    </r>
    <r>
      <rPr>
        <sz val="10"/>
        <rFont val="Soberana Sans"/>
        <family val="2"/>
      </rPr>
      <t xml:space="preserve"> Causa : Se obtuvo un resultado acumulado del indicador del 102.21 por ciento, superior respecto al programado 100 por ciento. Se atendieron a 19,325 personas cuando se tenía una programación de 18,907 personas. Los beneficiarios por rubro fueron 13,421 de atención especializada, 4,861 de apoyos económicos temporales y 1,043 de apoyos en especie. Con respecto a la variable 1 del Indicador, se tiene como referencia de 4.3 Integrantes por familia, conforme a la cifra proporcionada por el INEGI, lo que  permitió establecer la meta programada, siendo que los resultados obtenidos están con base al número de apoyos proporcionados y que benefician al núcleo familiar de los beneficiarios directos.  Por lo anterior, se superó la meta establecida.  Efecto: A fin de contribuir para que las personas en situación de vulnerabilidad que presentan problemática económica, de salud, y/o social, considerados como sujetos de asistencia social puedan subsanar sus problemáticas emergentes por las que atraviesan en el periodo enero-diciembre 2013 se otorgaron 7,129 apoyos, como a continuación se describe:    Se entregaron 5,465 apoyos de atención especializada, 1,392 apoyos económicos temporales y 272 apoyos en especie.     Dentro de los 272 apoyos en especie otorgados se encuentran los pasajes foráneos, medicamentos, auxiliares auditivos, material de cirugía, sillas de ruedas y el pago de albergue de las personas durante su atención médica en el Distrito Federal.     De los 1,392 apoyos económicos temporales otorgados, destaca mencionar que en promedio se benefició a 116 personas.     Los 5,465 apoyos para atención especializada otorgados, corresponden 3,339 para adultos mayores y 2,126 a niñas, niños y adolescentes.  Otros Motivos:</t>
    </r>
  </si>
  <si>
    <r>
      <t xml:space="preserve">Porcentaje de Sistemas Estatales que fortalecieron sus procesos de desarrollo comunitario a través de acciones de capacitación impartidas a Grupos de Desarrollo
</t>
    </r>
    <r>
      <rPr>
        <sz val="10"/>
        <rFont val="Soberana Sans"/>
        <family val="2"/>
      </rPr>
      <t xml:space="preserve"> Causa : Se alcanzó un cumplimiento del 103.33 por ciento en el indicador, superior al 100 por ciento programado. Efecto: 31 Sistemas Estatales DIF otorgaron capacitación a Grupos de Desarrollo cuando estaban programados 30. Se contó con la participación de  un SEDIF adicional que no se tenía previsto, lo que motivó un sobrecumplimiento de la meta.  Otros Motivos:</t>
    </r>
  </si>
  <si>
    <r>
      <t xml:space="preserve">Porcentaje de apoyos en especie, económico temporal o de atención especializada, otorgados a personas para subsanar su problemática emergente, con relación al total de apoyos en especie, económico temporal o de atención especializada solicitados para subsanar su problemática emergente.
</t>
    </r>
    <r>
      <rPr>
        <sz val="10"/>
        <rFont val="Soberana Sans"/>
        <family val="2"/>
      </rPr>
      <t xml:space="preserve"> Causa : Se obtuvo un resultado inferior del indicador del 83.93 por ciento, respecto al programado 97.78 por ciento.          Efecto: Se otorgaron 7,129 apoyos cuando estaba programado entregar 7,257. De acuerdo a los resultados obtenidos se tiene una desviación de 0.98%   en la Línea de Acción Protección a la Familia con Vulnerabilidad, a través de la cual se proporcionan tres tipos de apoyo siendo Apoyo en Especie, Económico Temporal y para Atención Especializada; con respecto a éste último,  a pesar de contar con un mayor número de solicitudes, no fue posible proporcionar dicho apoyo, debido a que las personas al ser valoradas en las instituciones no cubrieron el perfil de atención que requieren para su ingreso, debido a sus condiciones de salud física y/o mental que presentan, motivo que originó no cumplir con la meta establecida.  Otros Motivos:</t>
    </r>
  </si>
  <si>
    <r>
      <t xml:space="preserve">Porcentaje de Proyectos Anuales de Capacitación (PAC) de los Sistemas Estatales DIF validados por cumplir con los criterios y requisitos establecidos en las Reglas de Operación
</t>
    </r>
    <r>
      <rPr>
        <sz val="10"/>
        <rFont val="Soberana Sans"/>
        <family val="2"/>
      </rPr>
      <t xml:space="preserve"> Causa : Se alcanzó un cumplimiento del 100 por ciento en el indicador, igual al 100 por ciento programado. Efecto: Se cumplió la meta del indicador, no obstante en términos absolutos se contó con la participación de un SEDIF que no se tenía previsto. Otros Motivos:</t>
    </r>
  </si>
  <si>
    <r>
      <t xml:space="preserve">Porcentaje de Proyectos Autorizados para Contribuir al Mejoramiento de las Condiciones de Vida de las Personas Sujetas de Asistencia Social en Centros Asistenciales para Niños y Adultos Mayores
</t>
    </r>
    <r>
      <rPr>
        <sz val="10"/>
        <rFont val="Soberana Sans"/>
        <family val="2"/>
      </rPr>
      <t xml:space="preserve"> Causa : Se obtuvo un resultado superior del indicador del 100 por ciento, respecto al programado 84.21 por ciento.      Efecto: Se autorizaron 54 proyectos de los 32 programados para el año. Se superó la meta a realizarse durante el periodo de enero-diciembre de 2013 debido a lo siguiente:   El interés de las instancias ejecutoras en participar en el Programa a través de la ejecución de Proyectos .     Otros Motivos:</t>
    </r>
  </si>
  <si>
    <r>
      <t xml:space="preserve">Porcentaje de proyectos implementados por los Sistemas Estatales DIF.
</t>
    </r>
    <r>
      <rPr>
        <sz val="10"/>
        <rFont val="Soberana Sans"/>
        <family val="2"/>
      </rPr>
      <t xml:space="preserve"> Causa : Se obtuvo un resultado superior del indicador del 100 por ciento, respecto al programado 93.33 por ciento.      Efecto: Se implementaron 32 proyectos cuando estaban programados 28. Derivado de la difusión realizada por la Dirección General Jurídica y de Enlace institucional  (DGJEI) de las Reglas de Operación del Programa de Atención a Familias y Población Vulnerable 2013 aunado al interés presentado por las Procuradurías de la Defensa del Menor y la Familia pertenecientes a los Sistemas Estatales DIF a fin de atender la problemática que afecta a la infancia mexicana, se recibieron en la DGJEI un mayor número de proyectos.     Otros Motivos:</t>
    </r>
  </si>
  <si>
    <r>
      <t xml:space="preserve">Porcentaje de actividades realizadas para el otorgamiento y seguimiento de los apoyos, con relación al total de actividades programadas para el otorgamiento y seguimiento de los apoyos.  
</t>
    </r>
    <r>
      <rPr>
        <sz val="10"/>
        <rFont val="Soberana Sans"/>
        <family val="2"/>
      </rPr>
      <t xml:space="preserve"> Causa : Se alcanzó un cumplimiento del 104.07 por ciento en el indicador, superior al 100 por ciento programado.     Efecto: Se realizaron 30,718 actividades cuando se tenían programadas solo 29,517. Se registró una desviación positiva del 4.07 por ciento en el cumplimiento de la meta. Estas actividades se refieren a las acciones mínimas indispensables para estar en condiciones de otorgar y dar seguimiento a los tres tipos de apoyos (especie, económico y atención especializada), entre ellas se encuentran investigación socioeconómica, análisis y valoración de la información e integración de expedientes, visitas de supervisión a las instituciones con convenio de concertación; revaloración de casos; elaboración de listados de beneficiarios que reciben los beneficios.      Otros Motivos:</t>
    </r>
  </si>
  <si>
    <r>
      <t xml:space="preserve">Porcentaje de actividades realizadas en el programa anual de trabajo para el otorgamiento y seguimiento de los subsidios
</t>
    </r>
    <r>
      <rPr>
        <sz val="10"/>
        <rFont val="Soberana Sans"/>
        <family val="2"/>
      </rPr>
      <t xml:space="preserve"> Causa : Se cumplió la meta programada del indicador del 100 por ciento.  Efecto: Se cumplió lo programado. Este indicador engloba todas las actividades que permiten producir los resultados a nivel del componente, son acciones que dan cuenta de la gestión del programa y se depende enteramente de la coordinación con los SEDIF. Específicamente son las actividades realizadas durante el ejercicio para el otorgamiento y seguimiento del subsidio de la Estrategia Integral Desarrollo Comunitario Comunidad DIFerente. Incluyen: 1. Recepción, Dictaminación y Aprobación de los Proyectos Anuales de Capacitación de los Sistemas Estatales DIF; 2. Firma de Convenios de Coordinación con los Sistemas Estatales DIF; 3. Visitas de seguimiento y 4. Reuniones Nacionales con los Sistemas Estatales DIF. Otros Motivos:</t>
    </r>
  </si>
  <si>
    <r>
      <t xml:space="preserve">Porcentaje de comprobación del recurso otorgado a las instancias ejecutoras
</t>
    </r>
    <r>
      <rPr>
        <sz val="10"/>
        <rFont val="Soberana Sans"/>
        <family val="2"/>
      </rPr>
      <t xml:space="preserve"> Causa : Se alcanzó un cumplimiento del 100 por ciento en el indicador, igual al 100 por ciento programado.      Efecto: Se cumplió la meta programada, toda vez de que el total de los recursos autorizados para los 54 proyectos fueron comprobados por las Instancias Ejecutoras. Con estos recursos se logró apoyar 54 proyectos, beneficiando a 29,646 personas. Otros Motivos:</t>
    </r>
  </si>
  <si>
    <r>
      <t xml:space="preserve">Porcentaje de proyectos provenientes de las Instancias Ejecutoras recibidos y revisados.
</t>
    </r>
    <r>
      <rPr>
        <sz val="10"/>
        <rFont val="Soberana Sans"/>
        <family val="2"/>
      </rPr>
      <t xml:space="preserve"> Causa : Se cumplió la meta programada del indicador del 100 por ciento.  Efecto: Se revisaron 54 proyectos cuando se tenía programado revisar solo 38. En números absolutos se superó la meta programada a realizarse durante el periodo de enero-diciembre de 2013 debido a lo siguiente:   El interés de las instancias ejecutoras en participar en el Programa a través de la ejecución de Proyectos. Otros Motivos:</t>
    </r>
  </si>
  <si>
    <r>
      <t xml:space="preserve">Porcentaje de informes presentados por los Sistemas Estatales DIF para el seguimiento en la implementación de los proyectos
</t>
    </r>
    <r>
      <rPr>
        <sz val="10"/>
        <rFont val="Soberana Sans"/>
        <family val="2"/>
      </rPr>
      <t xml:space="preserve"> Causa : Se alcanzó un cumplimiento del 57.78 por ciento en el indicador, inferior al 93.33 por ciento programado.     Efecto: Se presentaron 52 informes de los 84 programados por parte de los SEDIF, esto a raíz de la radicación tardía de los recursos para la  implementación de los proyectos presentados al amparo del Subprograma Fortalecimiento a las Procuradurías de la Defensa del Menor y la Familia, la temporalidad de los proyectos fue acortada y por ende los informes programados presentaron una disminución.  Otros Motivos:</t>
    </r>
  </si>
  <si>
    <t>S200</t>
  </si>
  <si>
    <t>Caravanas de la Salud</t>
  </si>
  <si>
    <t>611-Dirección General de Planeación y Desarrollo en Salud</t>
  </si>
  <si>
    <t>1 - Prestación de Servicios de Salud a la Comunidad</t>
  </si>
  <si>
    <t>15 - Promoción de la salud y prevención y control de enfermedades fortalecidas e integradas sectorial e intersectorialmente</t>
  </si>
  <si>
    <t>Contribuir a mejorar las condiciones de salud de la población sin acceso o con acceso limitado a los servicios de salud, a través de la oferta de servicios de prevención, promoción y atención médica ambulatoria.</t>
  </si>
  <si>
    <r>
      <t>Porcentaje del total de población que habita en comunidades aisladas y con alta marginación que es atendida por el programa</t>
    </r>
    <r>
      <rPr>
        <i/>
        <sz val="10"/>
        <color indexed="30"/>
        <rFont val="Soberana Sans"/>
      </rPr>
      <t xml:space="preserve">
Indicador Seleccionado</t>
    </r>
  </si>
  <si>
    <t>(Población atendida por el programa / Total de población que habita en comunidades aisladas y con alta marginación) X 100.</t>
  </si>
  <si>
    <t xml:space="preserve">La población de localidades geograficamente dispersas y de dificil acceso, cuenta con  servicios regulares de promoción, prevención y atención médica mediante equipos de salud itinerantes y unidades médicas móviles. </t>
  </si>
  <si>
    <r>
      <t>Porcentaje de localidades atendidas respecto de las localidades responsabilidad del programa.</t>
    </r>
    <r>
      <rPr>
        <i/>
        <sz val="10"/>
        <color indexed="30"/>
        <rFont val="Soberana Sans"/>
      </rPr>
      <t xml:space="preserve">
</t>
    </r>
  </si>
  <si>
    <t>(Localidades atendidas / Localidades responsabilidad del programa) X 100</t>
  </si>
  <si>
    <t>A Servicios de promoción y prevención ambulatoria de la salud y de participación comunitaria proporcionadas a la comunidad.</t>
  </si>
  <si>
    <r>
      <t>Porcentaje de servicios de promoción y prevención realizados con respecto a los programados.</t>
    </r>
    <r>
      <rPr>
        <i/>
        <sz val="10"/>
        <color indexed="30"/>
        <rFont val="Soberana Sans"/>
      </rPr>
      <t xml:space="preserve">
</t>
    </r>
  </si>
  <si>
    <t>(Actividades de  promoción y prevención ambulatoria realizadas  / Actividades de promoción y prevención ambulatoria programadas) X 100</t>
  </si>
  <si>
    <r>
      <t>Porcentaje de servicios de atención médica ambulatoria realizados con respecto a los programados.</t>
    </r>
    <r>
      <rPr>
        <i/>
        <sz val="10"/>
        <color indexed="30"/>
        <rFont val="Soberana Sans"/>
      </rPr>
      <t xml:space="preserve">
</t>
    </r>
  </si>
  <si>
    <t>(Actividades de atención médica ambulatoria realizadas / Actividades de atención médica ambulatoria programadas) X 100</t>
  </si>
  <si>
    <t>A 1 Operación de unidades médicas móviles debidamente equipadas y con recursos humanos capacitados para la prestación de los servicios con calidad.</t>
  </si>
  <si>
    <r>
      <t>Porcentaje de unidades médicas móviles en operación y totalmente equipadas que cuentan con equipo itinerante completo y capacitado.</t>
    </r>
    <r>
      <rPr>
        <i/>
        <sz val="10"/>
        <color indexed="30"/>
        <rFont val="Soberana Sans"/>
      </rPr>
      <t xml:space="preserve">
Indicador Seleccionado</t>
    </r>
  </si>
  <si>
    <t>(Unidades médicas móviles en operación y totalmente equipadas que cuentan con equipo itinerante completo y capacitado / Total de unidades médicas móviles adquiridas) X 100</t>
  </si>
  <si>
    <t>A 2 Capacitación del personal de Salud.</t>
  </si>
  <si>
    <r>
      <t>Porcentaje de niños menores de cinco años en control nutricional del programa</t>
    </r>
    <r>
      <rPr>
        <i/>
        <sz val="10"/>
        <color indexed="30"/>
        <rFont val="Soberana Sans"/>
      </rPr>
      <t xml:space="preserve">
</t>
    </r>
  </si>
  <si>
    <t>(niños menores de 5 años en control nutricional por Unidad Médica Móvil del programa / Total de niños en áreas de responsabilidad del Programa) * 100</t>
  </si>
  <si>
    <t>N/A</t>
  </si>
  <si>
    <r>
      <t xml:space="preserve">Porcentaje del total de población que habita en comunidades aisladas y con alta marginación que es atendida por el programa
</t>
    </r>
    <r>
      <rPr>
        <sz val="10"/>
        <rFont val="Soberana Sans"/>
        <family val="2"/>
      </rPr>
      <t xml:space="preserve"> Causa : El indicador "Porcentaje del total de población que habita en comunidades aisladas y con alta marginación que es atendida por el programa", se programó para reportar avances con periodicidad anual. Al cierre anual se reporta que se alcanzó el 98.39%, debido a que diversas unidades médicas móviles se encontraban fuera de operación a causa de fallas mecánicas y por lo tanto no prestaron servicios de atención médica. Indicador PEF. Efecto: La meta programada no se alcanzó en virtud que a través de las Unidades Médicas Móviles asignadas a las entidades Federativas para la operación y ejecución del programa, se otorgó unas menor cantidad de población que habita en comunidades aisladas y con alta marginación que es atendida por el programa, lo que impactaría negativamente en los servicios proporcionados en la población beneficiaria que habita en las localidades objetivo del programa.  Otros Motivos:</t>
    </r>
  </si>
  <si>
    <r>
      <t xml:space="preserve">Porcentaje de localidades atendidas respecto de las localidades responsabilidad del programa.
</t>
    </r>
    <r>
      <rPr>
        <sz val="10"/>
        <rFont val="Soberana Sans"/>
        <family val="2"/>
      </rPr>
      <t xml:space="preserve"> Causa : El indicador "Porcentaje de localidades atendidas respecto de las localidades responsabilidad del programa", se programó para reportar avances con periodicidad anual. Al cierre anual se reporta que se alcanzó el 95.40%, 4.6% inferior al programado, debido a que diversas unidades médicas móviles se encontraban en el taller para su mantenimiento y por lo tanto no prestaron servicios de atención médica.  Efecto: La meta programada no se alcanzó en virtud que a través de las Unidades Médicas Móviles asignadas a las entidades federativas para la operación y ejecución del programa, la cobertura de localidades atendidas fue menor a las localidades responsabilidad del programa. Otros Motivos:</t>
    </r>
  </si>
  <si>
    <r>
      <t xml:space="preserve">Porcentaje de servicios de promoción y prevención realizados con respecto a los programados.
</t>
    </r>
    <r>
      <rPr>
        <sz val="10"/>
        <rFont val="Soberana Sans"/>
        <family val="2"/>
      </rPr>
      <t xml:space="preserve"> Causa : El indicador "Porcentaje de servicios de promoción y prevención realizados con respecto a los programados", se programó para reportar avances con periodicidad semestral. Al cierre anual se reporta se alcanzó el 115.59%, superior con respecto a lo programado para el periodo en comento, debido a que se otorgaron a través de las unidades médicas móviles un mayor número de acciones de promoción y prevención a las personas que habitan en las localidades objetivo del programa.  Efecto: La meta programada se superó en virtud de que a través de las Unidades Médicas Móviles, asignadas a las entidades federativas para la operación y ejecución del programa, se otorgó una mayor cantidad de servicios de promoción y prevención ambulatorios en beneficio de la población que habita en las localidades objetivo del programa. A través de las Unidades Médicas Móviles se otorgaron a la población que habita en las localidades objetivo del programa, los servicios señalados en el Catálogo Universal de Servicios de Salud (CAUSES), que no requieren hospitalización, complementando esos servicios con la referencia y contra referencia, cuando se requiera la atención de la población objetivo del programa en Unidades de Salud fijas. Otros Motivos:</t>
    </r>
  </si>
  <si>
    <r>
      <t xml:space="preserve">Porcentaje de servicios de atención médica ambulatoria realizados con respecto a los programados.
</t>
    </r>
    <r>
      <rPr>
        <sz val="10"/>
        <rFont val="Soberana Sans"/>
        <family val="2"/>
      </rPr>
      <t xml:space="preserve"> Causa : El indicador "Porcentaje de servicios de atención médica ambulatoria realizados con respecto a los programados", se programó para reportar avances con periodicidad semestral. Al cierre anual se reporta se alcanzó el 95.46%, 4.54% inferior con respecto a lo programado para el periodo en comento, debido a que se otorgaron a través de las unidades médicas móviles un menor número de atenciones médicas a las personas que habitan en las localidades objetivo del programa, al no requerirse el servicio.  Efecto: La meta programada no se alcanzó en virtud que a través de las Unidades Médicas Móviles asignadas a las entidades Federativas para la operación y ejecución del programa, se otorgó una menor cantidad de servicios de atención médica ambulatoria, lo que impactaría negativamente en los servicios proporcionados en la población beneficiaria que habita en las localidades objetivo del programa. A través de las Unidades Médicas Móviles se otorgaron a la población que habita en las localidades objetivo del programa, los servicios señalados en el Catálogo Universal de Servicios de Salud (CAUSES), que no requieren hospitalización, complementando esos servicios con la referencia y contra referencia cuando se requiera la atención de la población objetivo en Unidades de Salud fijas. Otros Motivos:</t>
    </r>
  </si>
  <si>
    <r>
      <t xml:space="preserve">Porcentaje de unidades médicas móviles en operación y totalmente equipadas que cuentan con equipo itinerante completo y capacitado.
</t>
    </r>
    <r>
      <rPr>
        <sz val="10"/>
        <rFont val="Soberana Sans"/>
        <family val="2"/>
      </rPr>
      <t xml:space="preserve"> Causa : El indicador "Porcentaje de unidades médicas móviles en operación y totalmente equipadas que cuentan con equipo itinerante completo y capacitado", se programó para reportar avances con periodicidad trimestral. Indicador PEF. Al cierre anual se reporta se alcanzó el 100.55%,  superior con respecto a lo programado para el periodo en comento. Para el periodo en comento se programó un acumulado de 20 UMM siniestradas, las cuales no estarían en operación, sin embargo, en las entidades federativas se contó con un acumulado de 14 UMM siniestradas, de las 1097 UMM adquiridas por la federación programadas. Efecto: El avance alcanzado refleja que no se logró mantener para la operación del programa en las entidades federativas, a las Unidades Médicas Móviles en operación y totalmente equipadas con equipo itinerante completo y capacitado, programadas para el trimestre en comento, con las cuales se proporcionan los servicios de salud a la población que habita en las localidades objetivo del programa, a través de las Unidades Médicas Móviles que otorgan a la población que habita en las localidades objetivo del programa, los servicios señalados en el Catálogo Universal de Servicios Esenciales de Salud (CAUSES), que no requieren hospitalización, complementando esos servicios con la referencia y contrarreferencia, cuando se requiere la atención de la población objetivo en Unidades de Salud fijas, lo cual impacta en la prestación de los servicios que se proporcionan a la población objetivo del programa.  Otros Motivos:</t>
    </r>
  </si>
  <si>
    <r>
      <t xml:space="preserve">Porcentaje de niños menores de cinco años en control nutricional del programa
</t>
    </r>
    <r>
      <rPr>
        <sz val="10"/>
        <rFont val="Soberana Sans"/>
        <family val="2"/>
      </rPr>
      <t xml:space="preserve"> Causa : El indicador "Porcentaje de niños menores de cinco años en control nutricional del programa", se programó para reportar avances con periodicidad trimestral.  Este indicador es de nueva creación y está relacionado con el Sistema Nacional para la Cruzada contra el Hambre. Al cierre anual  se logró el 96.9%, para el periodo en comento, derivado de los niños menores de cinco años atendidos en las Unidades Médicas Móviles en dicho periodo. Cabe mencionar, que los datos derivan de la información correspondiente al cierre del onceavo mes del 2013, en virtud de que los datos de cierre anual se obtendrán hasta fines de enero de 2014, según datos que proporcionen las entidades federativas. Las modificaciones derivan de las mejoras a la matriz de indicadores del programa realizadas en marzo del año 2013. Las cifras son preliminares, los datos definitivos se reportarán en cuanto sean proporcionados por las entidades federativas. Efecto: A través de las Unidades Médicas Móviles se proporcionan servicios de Salud a la población que habita en las localidades objetivo del programa. Con respecto a los servicios que se proporcionan a la población de niños menores de cinco años, el programa contribuirá en la eliminación de la desnutrición infantil aguda y en mejorar las condiciones de peso y talla de la niñez en áreas responsabilidad del programa, incrementando las acciones para establecer el control nutricional de niños menores de cinco años.    Otros Motivos:Las metas programadas por trimestre se registrarán según indicaciones de la SHCP, posterior al registro de avances del primer trimestre como sigue:       1er Trimestre: (110,000/140,000)*100= 78.57%;       2do Trimestre: (115,000/140,000)*100 = 82.14%;       3er Trimestre: (120,000/140,000)*100 = 85.71%;       4to Trimestre: (126,000/140,000)*100 = 90.00%</t>
    </r>
  </si>
  <si>
    <t>S201</t>
  </si>
  <si>
    <t>Seguro Médico Siglo XXI</t>
  </si>
  <si>
    <t>U00-Comisión Nacional de Protección Social en Salud</t>
  </si>
  <si>
    <t>5 - Protección Social en Salud</t>
  </si>
  <si>
    <t>22 - Reforma financiera consolidada con acceso universal a los servicios de salud a la persona</t>
  </si>
  <si>
    <t>Contribuir a la disminución del empobrecimiento por motivos de salud mediante el aseguramiento médico universal de los niños sin seguridad social nacidos a partir del 1º de diciembre de 2006</t>
  </si>
  <si>
    <r>
      <t>Porcentaje del gasto de bolsillo en salud de los hogares</t>
    </r>
    <r>
      <rPr>
        <i/>
        <sz val="10"/>
        <color indexed="30"/>
        <rFont val="Soberana Sans"/>
      </rPr>
      <t xml:space="preserve">
</t>
    </r>
  </si>
  <si>
    <t>(Gasto de bolsillo en salud de los hogares)/(Gasto total en salud) x 100</t>
  </si>
  <si>
    <t>Estratégico-Eficacia-Bianual</t>
  </si>
  <si>
    <t xml:space="preserve">La población menor de 5 años nacida a partir del 1 de diciembre de 2006 y sin seguridad social, cuenta con esquema de aseguramiento en salud con cobertura amplia </t>
  </si>
  <si>
    <r>
      <t>Porcentaje de avance de aseguramiento de la población objetivo</t>
    </r>
    <r>
      <rPr>
        <i/>
        <sz val="10"/>
        <color indexed="30"/>
        <rFont val="Soberana Sans"/>
      </rPr>
      <t xml:space="preserve">
</t>
    </r>
  </si>
  <si>
    <t>(Número de niños menores de cinco años afiliados en el Seguro Médico para una Nueva Generación / número de niños menores de cinco años sin seguridad social) x 100</t>
  </si>
  <si>
    <t>A Acceso de los niños afiliados a los servicios de salud sin incurrir en gastos en el momento de su atención</t>
  </si>
  <si>
    <r>
      <t xml:space="preserve">Porcentaje de niños con acceso a las intervenciones financiadas por la cápita adicional </t>
    </r>
    <r>
      <rPr>
        <i/>
        <sz val="10"/>
        <color indexed="30"/>
        <rFont val="Soberana Sans"/>
      </rPr>
      <t xml:space="preserve">
</t>
    </r>
  </si>
  <si>
    <t>(Número de cápitas transferidas en el periodo)/(Número de niños nuevos programados a afiliarse en el año) x 100</t>
  </si>
  <si>
    <t>Gestión-Eficacia-Semestral</t>
  </si>
  <si>
    <t>A 1 Afiliación de los menores de 5 años nacidos sin seguridad social a partir del 1 de diciembre de 2006 con acceso a los servicios de salud</t>
  </si>
  <si>
    <r>
      <t>Niños afiliados al Seguro Médico Siglo XXI</t>
    </r>
    <r>
      <rPr>
        <i/>
        <sz val="10"/>
        <color indexed="30"/>
        <rFont val="Soberana Sans"/>
      </rPr>
      <t xml:space="preserve">
Indicador Seleccionado</t>
    </r>
  </si>
  <si>
    <t>(Niños afiliados en el Seguro Médico para una Nueva Generación en el periodo / Niños programados a afiliar al Seguro Médico para una Nueva Generación en el mismo periodo) x100</t>
  </si>
  <si>
    <r>
      <t xml:space="preserve">Niños afiliados al Seguro Médico Siglo XXI con acceso a los servicios de salud </t>
    </r>
    <r>
      <rPr>
        <i/>
        <sz val="10"/>
        <color indexed="30"/>
        <rFont val="Soberana Sans"/>
      </rPr>
      <t xml:space="preserve">
Indicador Seleccionado</t>
    </r>
  </si>
  <si>
    <t>(Número de casos de niños beneficiados por el Seguro Médico Siglo XXI en el periodo / Número de casos de niños beneficiados por el Seguro Médico Siglo XXI en el mismo periodo del año anterior) x100</t>
  </si>
  <si>
    <r>
      <t xml:space="preserve">Porcentaje de avance de aseguramiento de la población objetivo
</t>
    </r>
    <r>
      <rPr>
        <sz val="10"/>
        <rFont val="Soberana Sans"/>
        <family val="2"/>
      </rPr>
      <t xml:space="preserve"> Causa : El programa anteriormente llamado Seguro Médico para una Nueva Generación incluía a todos los menores nacidos después del 31 de diciembre del 2006. En el actual programa se contempla solo a los menores de 5 años este cambio genera un corte poblacional menor de esto se deriva que la población integrada sea menor a la estimada. Efecto: Los menores de 5 años en el programa gozan de todos los servicios del Sistema de Protección Social en Salud así como de los beneficios adicionales del programa. Una vez que cumplen los 5 años siguen recibiendo los servicios financiados del Seguro Popular. Otros Motivos:</t>
    </r>
  </si>
  <si>
    <r>
      <t xml:space="preserve">Porcentaje de niños con acceso a las intervenciones financiadas por la cápita adicional 
</t>
    </r>
    <r>
      <rPr>
        <sz val="10"/>
        <rFont val="Soberana Sans"/>
        <family val="2"/>
      </rPr>
      <t xml:space="preserve"> Causa : El incremento de la afiliación anual así como de la demanda de los servicios hace que sean solicitada una mayor demanda de los mismos por los usuarios menores de 5 años y esta tenga que ser cubierta por capitas adicionales. Efecto: El uso de la cápita adicional permite la continuidad de los beneficios del programa así como las posibilidades del acceso a los servicios de salud de los menores de 5 años que requieren de los servicios. Otros Motivos:</t>
    </r>
  </si>
  <si>
    <r>
      <t xml:space="preserve">Niños afiliados al Seguro Médico Siglo XXI
</t>
    </r>
    <r>
      <rPr>
        <sz val="10"/>
        <rFont val="Soberana Sans"/>
        <family val="2"/>
      </rPr>
      <t xml:space="preserve"> Causa : La superación de la meta se debe a una mayor demanda de los padres por incorporar a los menores de 5 años al Seguro Médico Siglo XXI para que puedan recibir todos los beneficios del mismo además de ser incorporados al Sistema de Protección Social en Salud. La contribución de las campañas de afiliación en las entidades federativas ha sido otro elemento para el incremento de menores al programa. Efecto: Los menores de 5 años que no cuentan con servicios de salud por no recibir seguridad social quedan protegidos por el programa y otros servicios que se otorgan por el Seguro Popular en atención médica. Esta cobertura coloca a los menores de 5 años en posibilidad de recibir servicios de atención general, preventivos así como de especialidad que contribuyen al mantenimiento y mejora de su estado de salud. Otros Motivos:</t>
    </r>
  </si>
  <si>
    <r>
      <t xml:space="preserve">Niños afiliados al Seguro Médico Siglo XXI con acceso a los servicios de salud 
</t>
    </r>
    <r>
      <rPr>
        <sz val="10"/>
        <rFont val="Soberana Sans"/>
        <family val="2"/>
      </rPr>
      <t xml:space="preserve"> Causa : El aumento de los casos atendidos se debe al incremento de la demanda de los servicios por parte de los menores de 5 años, así como al incremento de la afiliación de nuevos menores en el programa. Las campañas de afiliación han sido también importantes en el incremento de los menores y de ahí la ampliación de la atención de los casos. Efecto: Los menores de 5 años atendidos pueden recibir tener acceso a los servicios de salud y recibir la atención médica que financia el programa además de los beneficios de encontrarse dentro del Sistema de Protección Social en Salud. Otros Motivos:</t>
    </r>
  </si>
  <si>
    <t>S202</t>
  </si>
  <si>
    <t>Sistema Integral de Calidad en Salud</t>
  </si>
  <si>
    <t>610-Dirección General de Calidad y Educación en Salud</t>
  </si>
  <si>
    <t>Implementar un Sistema Integral de Calidad en Salud que contribuya a la calidad técnica y percibida en los servicios públicos de salud.</t>
  </si>
  <si>
    <r>
      <t>Porcentaje de usuarios satisfechos con la calidad de los servicios del sector</t>
    </r>
    <r>
      <rPr>
        <i/>
        <sz val="10"/>
        <color indexed="30"/>
        <rFont val="Soberana Sans"/>
      </rPr>
      <t xml:space="preserve">
</t>
    </r>
  </si>
  <si>
    <t xml:space="preserve">NS= (S / E) * 100, NS=  Porcentaje de usuarios que se manifiestan satisfechos con la calidad de los servicios de salud, S= Número de usuarios que se manifiestan satisfechos con la calidad de los servicios de salud,  E= Número de usuarios encuestados </t>
  </si>
  <si>
    <t>Estratégico-Calidad-Anual</t>
  </si>
  <si>
    <t>El Sistema Integral de Calidad en Salud (SICALIDAD) esta implantado en las unidades médicas del sector salud y logra contribuir a la calidad técnica y percibida en los servicios públicos de salud</t>
  </si>
  <si>
    <r>
      <t>Porcentaje de unidades médicas asociadas a algún proyecto del programa Sistema Integral de Calidad en Salud del Sector</t>
    </r>
    <r>
      <rPr>
        <i/>
        <sz val="10"/>
        <color indexed="30"/>
        <rFont val="Soberana Sans"/>
      </rPr>
      <t xml:space="preserve">
</t>
    </r>
  </si>
  <si>
    <t>PU= (u / TU) * 100, PU=  Porcentaje de unidades asociadas a algún proyecto del Sistema Integral de Calidad en Salud, u= Número de unidades asociadas a algún proyecto del Sistema Integral de Calidad en Salud, TU= Total de unidades del Sector Salud</t>
  </si>
  <si>
    <r>
      <t>Hospitales del sector salud de 60 camas o más aplican el Modelo de Gestión de riesgos para la Prevención y Reducción de la Infección Nosocomial</t>
    </r>
    <r>
      <rPr>
        <i/>
        <sz val="10"/>
        <color indexed="30"/>
        <rFont val="Soberana Sans"/>
      </rPr>
      <t xml:space="preserve">
</t>
    </r>
  </si>
  <si>
    <t xml:space="preserve">PH= (h/ TH) * 100, PH= Porcentaje de hospitales del sector salud de 60 camas o más que aplican el proyecto de prevención y reducción de la infección nosocomial, h= Número de hospitales del sector salud de 60 camas o más que aplican el proyecto de prevención y reducción de la infección nosocomial, TH= Total de hospitales del sector salud de 60 camas o más     </t>
  </si>
  <si>
    <r>
      <t>Hospitales públicos de 60 camas o más asociados al proyecto de Seguridad del Paciente</t>
    </r>
    <r>
      <rPr>
        <i/>
        <sz val="10"/>
        <color indexed="30"/>
        <rFont val="Soberana Sans"/>
      </rPr>
      <t xml:space="preserve">
Indicador Seleccionado</t>
    </r>
  </si>
  <si>
    <t>PH= (h/ TH) * 100, PH= Porcentaje de Hospitales públicos de 60 camas o más asociados al proyecto de Seguridad del Paciente, h= Número de hospitales públicos de mediana y alta complejidad asociados al proyecto de Seguridad del Paciente , TH= Total de hospitales públicos de 60 camas o más</t>
  </si>
  <si>
    <t>A Fortalecer que los usuarios de los servicios de salud a través de aval ciudadano y de las encuestas de satisfacción, están participando y estan considerados para la toma de decisiones, para la mejora de la calidad percibida de los servicios de salud. (usuarios)</t>
  </si>
  <si>
    <r>
      <t xml:space="preserve">Porcentaje de cumplimiento de las cartas compromiso, por las unidades con el aval ciudadano </t>
    </r>
    <r>
      <rPr>
        <i/>
        <sz val="10"/>
        <color indexed="30"/>
        <rFont val="Soberana Sans"/>
      </rPr>
      <t xml:space="preserve">
</t>
    </r>
  </si>
  <si>
    <t>PS= (S / E) * 100, PS= Porcentaje de cartas compromiso cumplidas por las unidades médicas, S= Número de cartas compromiso atendidas, E= Total de cartas compromiso firmadas y entregadas al aval ciudadano</t>
  </si>
  <si>
    <t>B Los establecimientos de salud que están acreditadas, mejoran la calidad técnica</t>
  </si>
  <si>
    <r>
      <t>Porcentaje de unidades de salud acreditadas que prestan servicios al Sistema de Protección Social en Salud.</t>
    </r>
    <r>
      <rPr>
        <i/>
        <sz val="10"/>
        <color indexed="30"/>
        <rFont val="Soberana Sans"/>
      </rPr>
      <t xml:space="preserve">
</t>
    </r>
  </si>
  <si>
    <t>PU= (u / U) * 100, PU= Porcentaje de unidades acreditadas, u= Número de unidades acreditadas, U= Total de unidades inscritas en el Sistema de Protección Social en Salud</t>
  </si>
  <si>
    <r>
      <t>Porcentaje de jurisdiciones/delegaciones con Modelo de Implantación de Guías de Práctica clínica</t>
    </r>
    <r>
      <rPr>
        <i/>
        <sz val="10"/>
        <color indexed="30"/>
        <rFont val="Soberana Sans"/>
      </rPr>
      <t xml:space="preserve">
</t>
    </r>
  </si>
  <si>
    <t>PC=(c/pa)*100, PC= Porcentaje de Jurisdicciones/delegaciones con modelo de implementación de guías de Práctica Clínica, c= número de juridisciones/delegaciones con modelo de implementación de Guías de Práctica Clínica, pa= total de jurisdicciones/delegaciones</t>
  </si>
  <si>
    <t>A 1 Fortalecer y consolidar la figura de Aval Ciudadano para construir ciudadanía en el Sistema Nacional de Salud.</t>
  </si>
  <si>
    <r>
      <t>Porcentaje de Unidades médicas que incluyen la figura de Aval Ciudadano</t>
    </r>
    <r>
      <rPr>
        <i/>
        <sz val="10"/>
        <color indexed="30"/>
        <rFont val="Soberana Sans"/>
      </rPr>
      <t xml:space="preserve">
</t>
    </r>
  </si>
  <si>
    <t>PU= (u/ U) * 100, PU= Porcentaje de unidades acreditadas que cuentan con Aval Ciudadano operando , u= número de unidades médicas acreditadas que cuentan con Aval Ciudadano operando, U= Total de unidades acreditadas.</t>
  </si>
  <si>
    <t>B 2 Financiamiento de proyectos de mejora de calidad y capacitación en calidad en las entidades federativas</t>
  </si>
  <si>
    <r>
      <t>Porcentaje del Ejercicio presupuestal del programa Sistema Integral de Calidad en Salud (SICALIDAD) para financiamientos y reconocimiento de las unidades médicas</t>
    </r>
    <r>
      <rPr>
        <i/>
        <sz val="10"/>
        <color indexed="30"/>
        <rFont val="Soberana Sans"/>
      </rPr>
      <t xml:space="preserve">
</t>
    </r>
  </si>
  <si>
    <t>PP= (PE / PA) * 100, PP= Porcentaje de presupuesto ejercido para la mejora de los servicios de salud en el año, PE= Presupuesto ejercido para la mejora de los servicios de salud en el año, PA= Total del presupuesto asignado modificado</t>
  </si>
  <si>
    <t>Gestión-Economía-Anual</t>
  </si>
  <si>
    <t>B 3 Apoyar financieramente a las unidades médicas que presentan compromisos de calidad en acuerdos de gestión con proyectos de mejora</t>
  </si>
  <si>
    <r>
      <t>Porcentaje de apoyos financieros implementados</t>
    </r>
    <r>
      <rPr>
        <i/>
        <sz val="10"/>
        <color indexed="30"/>
        <rFont val="Soberana Sans"/>
      </rPr>
      <t xml:space="preserve">
</t>
    </r>
  </si>
  <si>
    <t>PR= (Re/ P) * 100, PR=  Porcentaje apoyos financieros implementados, Re= No. de apoyos financieros implementados, P= No. de apoyos financieros acordados.</t>
  </si>
  <si>
    <t>Gestión-Calidad-Semestral</t>
  </si>
  <si>
    <r>
      <t xml:space="preserve">Porcentaje de usuarios satisfechos con la calidad de los servicios del sector
</t>
    </r>
    <r>
      <rPr>
        <sz val="10"/>
        <rFont val="Soberana Sans"/>
        <family val="2"/>
      </rPr>
      <t xml:space="preserve"> Causa : No se alcanza la meta de 96.30% debido a que reportaron solo 9,925 unidades médicas al cierre de 2013, que aunque el indicador se encuentra en 96% la diferencia de 13 décimas se relaciona con el número de unidades que dejaron de reportar, para este periodo no se dio prórroga para subir información a la plataforma del sistema.  Efecto: El indicador no cumple la meta trazada para el periodo 2013, pero se encuentra por arriba del estándar esperado para este indicador. Otros Motivos:Para el cierre de 2013 no se realizaron capacitaciones a las Entidades Federativas en cuanto el uso del programa, lo que afecto a las Entidades Federativas que sufrieron cambios en sus estructuras administrativas para ese periodo.</t>
    </r>
  </si>
  <si>
    <r>
      <t xml:space="preserve">Porcentaje de unidades médicas asociadas a algún proyecto del programa Sistema Integral de Calidad en Salud del Sector
</t>
    </r>
    <r>
      <rPr>
        <sz val="10"/>
        <rFont val="Soberana Sans"/>
        <family val="2"/>
      </rPr>
      <t xml:space="preserve"> Causa : Se realizaron acciones para para impulsar los proyectos del programa Sistema Integral de Calidad en Salud. En las unidades de la Secretaria de Salud, se impulsa en mayor medida los proyectos, en las demás instituciones de salud, la asociación a los proyectos es muy baja, por lo cuál, la meta no se logró cumplir. Efecto: Al no cumplirse la meta, las unidades del sector salud que no están asociadas a algún proyecto de SICALIDAD limitan la posibilidad de que las unidades presten servicios de mejor calidad y mejor trato a los usuarios. En las unidades asociadas a un proyecto de Calidad, se impulsa la mejora de la calidad y el trato proporcionado a los usuarios.  Otros Motivos:</t>
    </r>
  </si>
  <si>
    <r>
      <t xml:space="preserve">Hospitales del sector salud de 60 camas o más aplican el Modelo de Gestión de riesgos para la Prevención y Reducción de la Infección Nosocomial
</t>
    </r>
    <r>
      <rPr>
        <sz val="10"/>
        <rFont val="Soberana Sans"/>
        <family val="2"/>
      </rPr>
      <t xml:space="preserve"> Causa : Como resultado de los procesos de capacitación y comunicación con los servicios estatales de salud se aplica el Modelo de Gestión de Riesgos para la Prevención y Reducción de la Infección Nosocomial en cuatro hospitales más de los previstos, ya que el estado de Sinaloa recibió capacitación y se asociaron 10 hospitales más que no estaban participando, debido a eso se sobrepasó la meta. Efecto: Se establecen en  más hospitales de los previstos, acciones que permiten disminuir la tasa de infecciones nosocomiales, lo cual incrementa la seguridad del paciente y la efectividad de los servicios de salud. Otros Motivos:Se llevaron a cabo capacitaciones en el último semestre en el Distrito federal y Sinaloa.</t>
    </r>
  </si>
  <si>
    <r>
      <t xml:space="preserve">Hospitales públicos de 60 camas o más asociados al proyecto de Seguridad del Paciente
</t>
    </r>
    <r>
      <rPr>
        <sz val="10"/>
        <rFont val="Soberana Sans"/>
        <family val="2"/>
      </rPr>
      <t xml:space="preserve"> Causa : Se continuan difundiendo las acciones para la correcta higiene de manos en los profesionales de la salud, la aplicación de la lista de verificación antes, durante y después de la realización de un proceso quirúrgico y   la correcta aplicación de los catéteres venosos centrales.  Efecto: Se continúa con el trabajo del grupo interinstitucional para analizar las variables básicas en los sistemas de registro de eventos adversos, enfocado al aprendizaje y la mejora continua enfocada a las acciones de seguridad del paciente, en los hospitales de 60 camas y más. Otros Motivos:Las acciones de calidad se han fortalecido. Mide la eficacia de acciones en beneficio de la seguridad del paciente, en los hospitales de mediana y alta complejidad. Se ha consolidado el Programa de Seguridad del Paciente en los 360 hospitales de 60 camas o más adheridos a la estrategia para contribuir a la prevención de eventos adversos y disminuir el posible daño a los pacientes durante su atención, en hospitales públicos del sector salud; cabe destacar el impulso a la medición de la cultura de seguridad del paciente en 120 hospitales, participando más de 4,858 profesionales de la salud. Se adaptó y difundió la Guía Técnica para el análisis causa-raíz de eventos adversos en hospitales, que es una metodología que orienta la investigación sistemática de las causas y el entorno en el que se producen incidentes, que pongan en riesgo la seguridad de los pacientes. Se continuó con la difusión de las 3 campañas.- 1) para la correcta higiene de manos en los profesionales de la salud, 2) para el uso de la lista de verificación en la realización de un proceso quirúrgico y 3) para la correcta aplicación de los catéteres venosos centrales.  Con apoyo del Campus Virtual de salud Pública de la OPS; se desarrolló el tercer Diplomado Virtual de Calidad y Seguridad del Paciente, sumando en total 314 profesionales de la salud capacitados para proporcionar asesoría técnica especializada en Calidad y Seguridad del Paciente, a los responsables de gestionar la calidad a nivel estatal, jurisdiccional y hospitalario, para contribuir a la efectividad de los servicios de salud. Para coadyuvar en la integración del Sector, se realizaron 6 reuniones regionales temas relacionados con calidad y seguridad del paciente, culminando con la Reunión Nacional de Profesionales hacia la Calidad Efectiva de los Servicios de Salud, en la que participaron más de 1,000 profesionales y de la que se recogieron propuestas para la integración del Programa correspondiente.</t>
    </r>
  </si>
  <si>
    <r>
      <t xml:space="preserve">Porcentaje de cumplimiento de las cartas compromiso, por las unidades con el aval ciudadano 
</t>
    </r>
    <r>
      <rPr>
        <sz val="10"/>
        <rFont val="Soberana Sans"/>
        <family val="2"/>
      </rPr>
      <t xml:space="preserve"> Causa : Continuamente se retroalimenta y exhorta a los Responsables  Estatales de Calidad para que realicen estrategias a fin de cumplir los acuerdos establecidos en la Cartas Compromiso. En algunos casos no se cumplen estos.  Efecto: Si no se llevan a cabo los compromisos establecidos en las cartas firmados entre el personal directivo de las unidades y los avales ciudadanos, lo que reduce la posibilidad de mejorar la calidad de la atención y trato en esas unidades. Aún cuando no se cumplió con la meta, se mantiene por arriba del 60% el cumplimiento de los compromisos. Otros Motivos:</t>
    </r>
  </si>
  <si>
    <r>
      <t xml:space="preserve">Porcentaje de unidades de salud acreditadas que prestan servicios al Sistema de Protección Social en Salud.
</t>
    </r>
    <r>
      <rPr>
        <sz val="10"/>
        <rFont val="Soberana Sans"/>
        <family val="2"/>
      </rPr>
      <t xml:space="preserve"> Causa : Al cierre de 2013, continuaron los problemas en entrega de obras y el escaso recurso para financiar las visitas de acreditación debido a esto los Estados de Chihuahua, Nuevo León, Sonora, Puebla, Veracruz, Tamaulipas, Oaxaca, Tabasco y Coahuila suspendieron las visitas de acreditación.  Efecto: No se evaluaron por cancelación 106 establecimientos de atención médica y 359 establecimientos han solicitado su reprogramación al siguiente año,  lo que ocasiona que sigan estando sin acreditar 465 unidades que deberán ser incluidas por las entidades federativas en sus programas de acreditación 2014. dichos establecimientos no fueron incorporados como prestadores de servicios al Sistema Nacional de Protección Social en Salud y  al no estar incorporados impacta directamente en la recepción de fondos para los establecimientos de atención médica,  esto afectará negativamente a los usuarios y al sustento del propio establecimiento de atención médica.  Otros Motivos:Cabe mencionar que la responsabilidad de presentar los procesos de acreditación recae en  las entidades federativas, por lo cual el cumplimiento de las metas depende del compromiso asumido por cada entidad. </t>
    </r>
  </si>
  <si>
    <r>
      <t xml:space="preserve">Porcentaje de jurisdiciones/delegaciones con Modelo de Implantación de Guías de Práctica clínica
</t>
    </r>
    <r>
      <rPr>
        <sz val="10"/>
        <rFont val="Soberana Sans"/>
        <family val="2"/>
      </rPr>
      <t xml:space="preserve"> Causa : Con el propósito de fortalecer el proceso de implantación en los Servicios Estatales de Salud, se establece como Acuerdo del CONASA (11/II/CONASAVI/2013) que en los servicios de urgencias, hospitalización y consulta externa , se ponga a disposición del personal médico y de enfermería las Guías con los temas de  mayor demanda de atención para su consulta permanente y se logre la adopción de esta estrategia de calidad técnica  Efecto: Esta instrucción logró un impulso al ser atendida, con lo que se fortaleció el compromiso de la alta dirección en esta estrategia en los Servicios de Salud del país. Otros Motivos:</t>
    </r>
  </si>
  <si>
    <r>
      <t xml:space="preserve">Porcentaje de Unidades médicas que incluyen la figura de Aval Ciudadano
</t>
    </r>
    <r>
      <rPr>
        <sz val="10"/>
        <rFont val="Soberana Sans"/>
        <family val="2"/>
      </rPr>
      <t xml:space="preserve"> Causa : La participación ciudadana de los avales es voluntaria, de ellos depende que se realicen o no las visitas de monitoreo, los avales ciudadanos por cuestiones climatológicas acudieron a menos unidades médicas a aplicar el monitoreo durante el año.   Efecto: Los avales ciudadanos contribuyen a mejorar los servicios de salud en especial en el trato digno hacia los usuarios, y son el mecanismo para recuperar la confianza de la población en este servicio público por lo que se ve afectada ésta al bajar el número de unidades medicas con aval ciudadano. Si no se evalúa el trato digno y la calidad de los servicios médicos por parte de los avales ciudadanos, afecta directamente a la población al no tomarse en cuenta sus expectativas y necesidades. Otros Motivos:</t>
    </r>
  </si>
  <si>
    <r>
      <t xml:space="preserve">Porcentaje del Ejercicio presupuestal del programa Sistema Integral de Calidad en Salud (SICALIDAD) para financiamientos y reconocimiento de las unidades médicas
</t>
    </r>
    <r>
      <rPr>
        <sz val="10"/>
        <rFont val="Soberana Sans"/>
        <family val="2"/>
      </rPr>
      <t xml:space="preserve"> Causa : La variación se debe a que no se contó a tiempo con la documentación del Estado de Chihuahua para estar en condiciones de efectuar la transferencia de recursos y al cierre mensual la SHCP retiró los recursos disponibles. Efecto: La diferencia del importe asignado y el presupuesto ejercido se debe a aquellos recursos que se destinaron para el ejercicio de gastos indirectos de subsidios; para la operación del Programa.       Se desarrollan menos proyectos de mejora de la calidad en las unidades médicas de las Entidades Federativas,  lo que ocasiona menos posibilidades de brindar mejores servicios a los usuarios de salud. Otros Motivos:</t>
    </r>
  </si>
  <si>
    <r>
      <t xml:space="preserve">Porcentaje de apoyos financieros implementados
</t>
    </r>
    <r>
      <rPr>
        <sz val="10"/>
        <rFont val="Soberana Sans"/>
        <family val="2"/>
      </rPr>
      <t xml:space="preserve"> Causa : Derivado de las convocatoria 2013 el pasado 20 de Agosto del mismo año se celebró la Décimo Tercera Sesión Ordinaria del Comité Técnico para Apoyos a Proyectos Asociados a SICALIDAD, en la que se dictaminaron los proyectos seleccionados para financiamiento. Como resultado de ello se están desarrollando 146 proyectos  asociados al Sistema Integral de Calidad con el financiamiento otorgado a las 146 unidades, con lo que se ha cumplido la meta, no obstante se seguirá dando seguimiento a los mismos. Efecto: Con la implementación de estos proyectos se pretende fortalecer la mejora de la calidad técnica, interpersonal y de gestión en las Instituciones Públicas del Sistema Nacional de Salud y con ello beneficiar a los usuarios que acuden a estas unidades ganadoras de acuerdos de gestión y proyectos de capacitación.  Otros Motivos:</t>
    </r>
  </si>
  <si>
    <t>U005</t>
  </si>
  <si>
    <t>Seguro Popular</t>
  </si>
  <si>
    <t>Contribuir a evitar el empobrecimiento por motivos de salud, mediante el aseguramiento médico de la población que carece de seguridad social</t>
  </si>
  <si>
    <r>
      <t>Proporción del gasto de bolsillo en salud de los hogares</t>
    </r>
    <r>
      <rPr>
        <i/>
        <sz val="10"/>
        <color indexed="30"/>
        <rFont val="Soberana Sans"/>
      </rPr>
      <t xml:space="preserve">
</t>
    </r>
  </si>
  <si>
    <t>La población que carece de seguridad social cuenta con acceso a las intervenciones esenciales de prevención de enfermedades y atención médica curativa</t>
  </si>
  <si>
    <r>
      <t>Porcentaje de avance en el cumplimento de incorporación de personas al Seguro Popular</t>
    </r>
    <r>
      <rPr>
        <i/>
        <sz val="10"/>
        <color indexed="30"/>
        <rFont val="Soberana Sans"/>
      </rPr>
      <t xml:space="preserve">
Indicador Seleccionado</t>
    </r>
  </si>
  <si>
    <t>(Total de personas incorporadas en el año)/(Total de personas a incorporar en 2012) x 100</t>
  </si>
  <si>
    <t>A Acceso efectivo a los beneficios del Sistema de Protección Social en Salud</t>
  </si>
  <si>
    <r>
      <t>Acceso a beneficios del Sistema de Protección Social en Salud</t>
    </r>
    <r>
      <rPr>
        <i/>
        <sz val="10"/>
        <color indexed="30"/>
        <rFont val="Soberana Sans"/>
      </rPr>
      <t xml:space="preserve">
</t>
    </r>
  </si>
  <si>
    <t>(Número de consultas en el período) / (Total de personas afiliadas en el período)</t>
  </si>
  <si>
    <t>A 1 Transferencia de recursos a las entidades federativas</t>
  </si>
  <si>
    <r>
      <t>Cumplimiento en la transferencia de recursos calendarizados</t>
    </r>
    <r>
      <rPr>
        <i/>
        <sz val="10"/>
        <color indexed="30"/>
        <rFont val="Soberana Sans"/>
      </rPr>
      <t xml:space="preserve">
</t>
    </r>
  </si>
  <si>
    <t>(Recursos de Cuota Social y Aportación Solidaria Federal transferidos a las Entidades Federativas con Aportación Solidaria Estatal acreditada)/(Recursos de Cuota Social y Aportación Solidaria Federal calendarizados modificados para transferir a las Entidades Federativas con Aportación Solidaria Estatal acreditada) x 100</t>
  </si>
  <si>
    <t>A 2 Personas nuevas incorporadas al Seguro Popular</t>
  </si>
  <si>
    <r>
      <t>Personas nuevas incorporadas al Seguro Popular</t>
    </r>
    <r>
      <rPr>
        <i/>
        <sz val="10"/>
        <color indexed="30"/>
        <rFont val="Soberana Sans"/>
      </rPr>
      <t xml:space="preserve">
Indicador Seleccionado</t>
    </r>
  </si>
  <si>
    <t>((Total de personas nuevas afiliadas en el año) / (Total de personas nuevas programadas para su afiliación en el año)) x 100</t>
  </si>
  <si>
    <t>A 3 Revisar la eficiencia en la  radicación de recursos del Fondo de Protección contra Gastos Catastróficos</t>
  </si>
  <si>
    <r>
      <t>Cumplimiento del tiempo empleado para el pago de casos validados del Fondo de Protección contra Gastos Catastróficos</t>
    </r>
    <r>
      <rPr>
        <i/>
        <sz val="10"/>
        <color indexed="30"/>
        <rFont val="Soberana Sans"/>
      </rPr>
      <t xml:space="preserve">
</t>
    </r>
  </si>
  <si>
    <t>(Número de casos pagados del Fondo de Protección contra Gastos Catastróficos dentro del tiempo promedio de pago)/(Número total de casos pagados) x 100</t>
  </si>
  <si>
    <t>A 4 Revisar la información enviada por las Entidades Federativas para la acreditación de la Aportación Solidaria Estatal</t>
  </si>
  <si>
    <r>
      <t>Cumplimiento en el tiempo empleado para revisar y notificar la situación del proceso de acreditación de la Aportación Solidaria Estatal a las Entidades Federativas</t>
    </r>
    <r>
      <rPr>
        <i/>
        <sz val="10"/>
        <color indexed="30"/>
        <rFont val="Soberana Sans"/>
      </rPr>
      <t xml:space="preserve">
</t>
    </r>
  </si>
  <si>
    <t>(Número de Estados a los que se les revisa y notifica la situación del proceso de  acreditación de la Aportación Solidaria Estatal  dentro de los 14 días establecidos)/(Total de Entidades Federativas) x 100</t>
  </si>
  <si>
    <r>
      <t xml:space="preserve">Proporción del gasto de bolsillo en salud de los hogares
</t>
    </r>
    <r>
      <rPr>
        <sz val="10"/>
        <rFont val="Soberana Sans"/>
        <family val="2"/>
      </rPr>
      <t xml:space="preserve"> Causa : El indicador no presenta Meta Aprobada, ni Meta Alcanzada, debido a que es un indicador con frecuencia de medición Bianual, cuyo avance ya fue reportado para el ejercicio fiscal 2012, por lo que su siguiente reporte será para el ejercicio fiscal 2014. Efecto:  Otros Motivos:Por error se registró meta para el indicador a nivel de Meta Modificada, ya que al ser un indicador con frecuencia de medición Bianual, que ya reportó avance en el ciclo 2012, su siguiente reporte de avance será para el ejercicio fiscal 2014.</t>
    </r>
  </si>
  <si>
    <r>
      <t xml:space="preserve">Porcentaje de avance en el cumplimento de incorporación de personas al Seguro Popular
</t>
    </r>
    <r>
      <rPr>
        <sz val="10"/>
        <rFont val="Soberana Sans"/>
        <family val="2"/>
      </rPr>
      <t xml:space="preserve"> Causa : Se llevaron a cabo las acciones de afiliación correspondientes con los Regímenes Estatales de Protección Social en Salud. Efecto: Se logró aumentar la meta de personas afiliadas sin seguridad social, para que puedan tener acceso a los servicios financiados por el Seguro Popular. Otros Motivos:</t>
    </r>
  </si>
  <si>
    <r>
      <t xml:space="preserve">Acceso a beneficios del Sistema de Protección Social en Salud
</t>
    </r>
    <r>
      <rPr>
        <sz val="10"/>
        <rFont val="Soberana Sans"/>
        <family val="2"/>
      </rPr>
      <t xml:space="preserve"> Causa : Se cumple y supera la meta del número de consultas conforme a lo programado; esto, debido al incremento de la demanda de los afiliados de los servicios del Seguro Popular.  Efecto: El número de consultas médicas por afiliado, garantiza el acceso a los beneficios del Sistema de Protección Social en Salud conforme a lo programado.  Otros Motivos:</t>
    </r>
  </si>
  <si>
    <r>
      <t xml:space="preserve">Cumplimiento en la transferencia de recursos calendarizados
</t>
    </r>
    <r>
      <rPr>
        <sz val="10"/>
        <rFont val="Soberana Sans"/>
        <family val="2"/>
      </rPr>
      <t xml:space="preserve"> Causa : Este indicador demuestra el cumplimiento de las transferencias calendarizadas a las entidades federativas.  Efecto: La meta se cumplió al cierre de la cuenta pública 2013 y se logró mantener el financiamiento del Sistema de Protección Social en Salud, lo que produce el mantenimiento del apoyo a los afiliados para utilizar los servicios de salud.  Otros Motivos:</t>
    </r>
  </si>
  <si>
    <r>
      <t xml:space="preserve">Personas nuevas incorporadas al Seguro Popular
</t>
    </r>
    <r>
      <rPr>
        <sz val="10"/>
        <rFont val="Soberana Sans"/>
        <family val="2"/>
      </rPr>
      <t xml:space="preserve"> Causa : Las metas de incorporación de nuevas personas fue alcanzada y superada, debido a las acciones de afiliación en los Regímenes Estatales de Protección Social en Salud, para realizar campañas para captar a población sin aseguramiento en salud por parte de la seguridad social. Efecto: Las personas nuevas incorporadas al Sistema de Protección Social en Salud, cuentan con el esquema financiero de acceso a los servicios de salud que les proporciona el Seguro Popular. Otros Motivos:</t>
    </r>
  </si>
  <si>
    <r>
      <t xml:space="preserve">Cumplimiento del tiempo empleado para el pago de casos validados del Fondo de Protección contra Gastos Catastróficos
</t>
    </r>
    <r>
      <rPr>
        <sz val="10"/>
        <rFont val="Soberana Sans"/>
        <family val="2"/>
      </rPr>
      <t xml:space="preserve"> Causa : Este indicador al mes de diciembre de 2013, demuestra que el proceso de pagos de los casos fue realizado con oportunidad.   Efecto: El pago de los casos validados en tiempo, hace que se logren los beneficios del Fondo de Protección Contra Gastos Catastróficos, para los afiliados que requieren del mismo.  Otros Motivos:</t>
    </r>
  </si>
  <si>
    <r>
      <t xml:space="preserve">Cumplimiento en el tiempo empleado para revisar y notificar la situación del proceso de acreditación de la Aportación Solidaria Estatal a las Entidades Federativas
</t>
    </r>
    <r>
      <rPr>
        <sz val="10"/>
        <rFont val="Soberana Sans"/>
        <family val="2"/>
      </rPr>
      <t xml:space="preserve"> Causa : La meta alcanzada de este indicador fue mayor a la programada, debido a la acreditación de la Aportación Solidaria Estatal a las Entidades Federativas, ya que se cumplió para todas las entidades. Efecto: El cumplimiento en la acreditación de la Aportación Solidaria Estatal a las Entidades Federativas, produce el fortalecimiento de los recursos del Sistema de Protección Social en Salud, para fortalecer el apoyo de los servicios de salud a los afiliados.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</si>
</sst>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ont>
    <font>
      <i/>
      <sz val="10"/>
      <color indexed="30"/>
      <name val="Soberana Sans"/>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right/>
      <top style="thin">
        <color rgb="FFD8D8D8"/>
      </top>
      <bottom style="thick">
        <color rgb="FF969696"/>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19" fillId="0" borderId="43" xfId="0" applyNumberFormat="1" applyFont="1" applyBorder="1" applyAlignment="1">
      <alignment horizontal="right" vertical="top" wrapText="1"/>
    </xf>
    <xf numFmtId="2" fontId="0" fillId="0" borderId="44" xfId="0" applyNumberFormat="1" applyBorder="1" applyAlignment="1">
      <alignment horizontal="right" vertical="top" wrapText="1"/>
    </xf>
    <xf numFmtId="2" fontId="0" fillId="0" borderId="41" xfId="0" applyNumberFormat="1" applyFill="1" applyBorder="1" applyAlignment="1">
      <alignment horizontal="right" vertical="top" wrapText="1"/>
    </xf>
    <xf numFmtId="2" fontId="0" fillId="0" borderId="44" xfId="0" applyNumberFormat="1" applyFill="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3" xfId="0" applyFill="1" applyBorder="1" applyAlignment="1">
      <alignment horizontal="justify" vertical="top" wrapText="1"/>
    </xf>
    <xf numFmtId="0" fontId="0" fillId="0" borderId="40" xfId="0" applyFill="1" applyBorder="1" applyAlignment="1">
      <alignment horizontal="justify"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xf numFmtId="0" fontId="0" fillId="0" borderId="61" xfId="0" applyFill="1" applyBorder="1" applyAlignment="1">
      <alignment horizontal="justify" vertical="top" wrapText="1"/>
    </xf>
    <xf numFmtId="0" fontId="0" fillId="0" borderId="40" xfId="0" applyFill="1" applyBorder="1" applyAlignment="1">
      <alignment horizontal="left" vertical="top" wrapText="1"/>
    </xf>
    <xf numFmtId="0" fontId="0" fillId="0" borderId="43" xfId="0" applyFill="1" applyBorder="1" applyAlignment="1">
      <alignment horizontal="lef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view="pageBreakPreview" zoomScale="80" zoomScaleNormal="80" zoomScaleSheetLayoutView="80" workbookViewId="0">
      <selection activeCell="M43" sqref="M43"/>
    </sheetView>
  </sheetViews>
  <sheetFormatPr baseColWidth="10" defaultColWidth="5" defaultRowHeight="12.75" x14ac:dyDescent="0.2"/>
  <cols>
    <col min="1" max="1" width="3.5" style="1" customWidth="1"/>
    <col min="2" max="16384" width="5" style="1"/>
  </cols>
  <sheetData>
    <row r="1" spans="2:30" s="2" customFormat="1" ht="48" customHeight="1" x14ac:dyDescent="0.2">
      <c r="B1" s="50" t="s">
        <v>0</v>
      </c>
      <c r="C1" s="50"/>
      <c r="D1" s="50"/>
      <c r="E1" s="50"/>
      <c r="F1" s="50"/>
      <c r="G1" s="50"/>
      <c r="H1" s="50"/>
      <c r="I1" s="50"/>
      <c r="J1" s="50"/>
      <c r="K1" s="50"/>
      <c r="L1" s="50"/>
      <c r="M1" s="50"/>
      <c r="N1" s="50"/>
      <c r="O1" s="50"/>
      <c r="P1" s="50"/>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1" t="s">
        <v>2</v>
      </c>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row>
    <row r="12" spans="2:30" ht="13.5" customHeight="1" x14ac:dyDescent="0.2">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row>
    <row r="13" spans="2:30" ht="13.5" customHeight="1" x14ac:dyDescent="0.2">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row>
    <row r="14" spans="2:30" ht="13.5" customHeight="1" x14ac:dyDescent="0.2">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2:30" ht="13.5" customHeight="1" x14ac:dyDescent="0.2">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row>
    <row r="16" spans="2:30" ht="13.5" customHeight="1" x14ac:dyDescent="0.2">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row>
    <row r="17" spans="2:30" ht="13.5" customHeight="1" x14ac:dyDescent="0.2">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row>
    <row r="18" spans="2:30" ht="13.5" customHeight="1" x14ac:dyDescent="0.2">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row>
    <row r="19" spans="2:30" ht="13.5" customHeight="1" x14ac:dyDescent="0.2">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row>
    <row r="20" spans="2:30" ht="13.5" customHeight="1" x14ac:dyDescent="0.2">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2:30" ht="13.5" customHeight="1" x14ac:dyDescent="0.2">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row>
    <row r="22" spans="2:30" ht="13.5" customHeight="1" x14ac:dyDescent="0.2">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row>
    <row r="23" spans="2:30" ht="13.5" customHeight="1" x14ac:dyDescent="0.2">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row>
    <row r="24" spans="2:30" ht="13.5" customHeight="1" x14ac:dyDescent="0.2">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row>
    <row r="25" spans="2:30" ht="13.5" customHeight="1" x14ac:dyDescent="0.2">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row>
    <row r="26" spans="2:30" ht="13.5" customHeight="1" x14ac:dyDescent="0.2">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2:30" ht="13.5" customHeight="1" x14ac:dyDescent="0.2">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row>
    <row r="28" spans="2:30" ht="13.5" customHeight="1" x14ac:dyDescent="0.2">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2:30" ht="13.5" customHeight="1" x14ac:dyDescent="0.2">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row>
    <row r="30" spans="2:30" ht="13.5" customHeight="1" x14ac:dyDescent="0.2">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row>
    <row r="31" spans="2:30" ht="13.5" customHeight="1" x14ac:dyDescent="0.2">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2:30" ht="13.5" customHeight="1" x14ac:dyDescent="0.2">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2:30" ht="13.5" customHeight="1" x14ac:dyDescent="0.2">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row>
    <row r="34" spans="2:30" ht="13.5" customHeigh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2" t="s">
        <v>3</v>
      </c>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4:28" ht="13.5" customHeight="1" x14ac:dyDescent="0.2">
      <c r="D50" s="53" t="s">
        <v>4</v>
      </c>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4:28" ht="13.5" customHeight="1" x14ac:dyDescent="0.2">
      <c r="D51" s="53"/>
      <c r="E51" s="53"/>
      <c r="F51" s="53"/>
      <c r="G51" s="53"/>
      <c r="H51" s="53"/>
      <c r="I51" s="53"/>
      <c r="J51" s="53"/>
      <c r="K51" s="53"/>
      <c r="L51" s="53"/>
      <c r="M51" s="53"/>
      <c r="N51" s="53"/>
      <c r="O51" s="53"/>
      <c r="P51" s="53"/>
      <c r="Q51" s="53"/>
      <c r="R51" s="53"/>
      <c r="S51" s="53"/>
      <c r="T51" s="53"/>
      <c r="U51" s="53"/>
      <c r="V51" s="53"/>
      <c r="W51" s="53"/>
      <c r="X51" s="53"/>
      <c r="Y51" s="53"/>
      <c r="Z51" s="53"/>
      <c r="AA51" s="53"/>
      <c r="AB51" s="53"/>
    </row>
    <row r="52" spans="4:28" ht="13.5" customHeight="1" x14ac:dyDescent="0.2">
      <c r="D52" s="53"/>
      <c r="E52" s="53"/>
      <c r="F52" s="53"/>
      <c r="G52" s="53"/>
      <c r="H52" s="53"/>
      <c r="I52" s="53"/>
      <c r="J52" s="53"/>
      <c r="K52" s="53"/>
      <c r="L52" s="53"/>
      <c r="M52" s="53"/>
      <c r="N52" s="53"/>
      <c r="O52" s="53"/>
      <c r="P52" s="53"/>
      <c r="Q52" s="53"/>
      <c r="R52" s="53"/>
      <c r="S52" s="53"/>
      <c r="T52" s="53"/>
      <c r="U52" s="53"/>
      <c r="V52" s="53"/>
      <c r="W52" s="53"/>
      <c r="X52" s="53"/>
      <c r="Y52" s="53"/>
      <c r="Z52" s="53"/>
      <c r="AA52" s="53"/>
      <c r="AB52" s="53"/>
    </row>
    <row r="53" spans="4:28" ht="13.5" customHeight="1" x14ac:dyDescent="0.2">
      <c r="D53" s="53"/>
      <c r="E53" s="53"/>
      <c r="F53" s="53"/>
      <c r="G53" s="53"/>
      <c r="H53" s="53"/>
      <c r="I53" s="53"/>
      <c r="J53" s="53"/>
      <c r="K53" s="53"/>
      <c r="L53" s="53"/>
      <c r="M53" s="53"/>
      <c r="N53" s="53"/>
      <c r="O53" s="53"/>
      <c r="P53" s="53"/>
      <c r="Q53" s="53"/>
      <c r="R53" s="53"/>
      <c r="S53" s="53"/>
      <c r="T53" s="53"/>
      <c r="U53" s="53"/>
      <c r="V53" s="53"/>
      <c r="W53" s="53"/>
      <c r="X53" s="53"/>
      <c r="Y53" s="53"/>
      <c r="Z53" s="53"/>
      <c r="AA53" s="53"/>
      <c r="AB53" s="53"/>
    </row>
    <row r="54" spans="4:28" ht="13.5" customHeight="1" x14ac:dyDescent="0.2">
      <c r="D54" s="53"/>
      <c r="E54" s="53"/>
      <c r="F54" s="53"/>
      <c r="G54" s="53"/>
      <c r="H54" s="53"/>
      <c r="I54" s="53"/>
      <c r="J54" s="53"/>
      <c r="K54" s="53"/>
      <c r="L54" s="53"/>
      <c r="M54" s="53"/>
      <c r="N54" s="53"/>
      <c r="O54" s="53"/>
      <c r="P54" s="53"/>
      <c r="Q54" s="53"/>
      <c r="R54" s="53"/>
      <c r="S54" s="53"/>
      <c r="T54" s="53"/>
      <c r="U54" s="53"/>
      <c r="V54" s="53"/>
      <c r="W54" s="53"/>
      <c r="X54" s="53"/>
      <c r="Y54" s="53"/>
      <c r="Z54" s="53"/>
      <c r="AA54" s="53"/>
      <c r="AB54" s="53"/>
    </row>
    <row r="55" spans="4:28" ht="13.5" customHeight="1" x14ac:dyDescent="0.2">
      <c r="D55" s="53"/>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4:28" ht="13.5" customHeight="1" x14ac:dyDescent="0.2">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4:28" ht="13.5" customHeight="1" x14ac:dyDescent="0.2">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4:28" ht="13.5" customHeight="1" x14ac:dyDescent="0.2">
      <c r="D58" s="53"/>
      <c r="E58" s="53"/>
      <c r="F58" s="53"/>
      <c r="G58" s="53"/>
      <c r="H58" s="53"/>
      <c r="I58" s="53"/>
      <c r="J58" s="53"/>
      <c r="K58" s="53"/>
      <c r="L58" s="53"/>
      <c r="M58" s="53"/>
      <c r="N58" s="53"/>
      <c r="O58" s="53"/>
      <c r="P58" s="53"/>
      <c r="Q58" s="53"/>
      <c r="R58" s="53"/>
      <c r="S58" s="53"/>
      <c r="T58" s="53"/>
      <c r="U58" s="53"/>
      <c r="V58" s="53"/>
      <c r="W58" s="53"/>
      <c r="X58" s="53"/>
      <c r="Y58" s="53"/>
      <c r="Z58" s="53"/>
      <c r="AA58" s="53"/>
      <c r="AB58" s="53"/>
    </row>
    <row r="59" spans="4:28" ht="13.5" customHeight="1" x14ac:dyDescent="0.2">
      <c r="D59" s="53"/>
      <c r="E59" s="53"/>
      <c r="F59" s="53"/>
      <c r="G59" s="53"/>
      <c r="H59" s="53"/>
      <c r="I59" s="53"/>
      <c r="J59" s="53"/>
      <c r="K59" s="53"/>
      <c r="L59" s="53"/>
      <c r="M59" s="53"/>
      <c r="N59" s="53"/>
      <c r="O59" s="53"/>
      <c r="P59" s="53"/>
      <c r="Q59" s="53"/>
      <c r="R59" s="53"/>
      <c r="S59" s="53"/>
      <c r="T59" s="53"/>
      <c r="U59" s="53"/>
      <c r="V59" s="53"/>
      <c r="W59" s="53"/>
      <c r="X59" s="53"/>
      <c r="Y59" s="53"/>
      <c r="Z59" s="53"/>
      <c r="AA59" s="53"/>
      <c r="AB59" s="53"/>
    </row>
    <row r="60" spans="4:28" ht="13.5" customHeight="1" x14ac:dyDescent="0.2">
      <c r="D60" s="53"/>
      <c r="E60" s="53"/>
      <c r="F60" s="53"/>
      <c r="G60" s="53"/>
      <c r="H60" s="53"/>
      <c r="I60" s="53"/>
      <c r="J60" s="53"/>
      <c r="K60" s="53"/>
      <c r="L60" s="53"/>
      <c r="M60" s="53"/>
      <c r="N60" s="53"/>
      <c r="O60" s="53"/>
      <c r="P60" s="53"/>
      <c r="Q60" s="53"/>
      <c r="R60" s="53"/>
      <c r="S60" s="53"/>
      <c r="T60" s="53"/>
      <c r="U60" s="53"/>
      <c r="V60" s="53"/>
      <c r="W60" s="53"/>
      <c r="X60" s="53"/>
      <c r="Y60" s="53"/>
      <c r="Z60" s="53"/>
      <c r="AA60" s="53"/>
      <c r="AB60" s="53"/>
    </row>
    <row r="61" spans="4:28" ht="13.5" customHeight="1" x14ac:dyDescent="0.2">
      <c r="D61" s="53"/>
      <c r="E61" s="53"/>
      <c r="F61" s="53"/>
      <c r="G61" s="53"/>
      <c r="H61" s="53"/>
      <c r="I61" s="53"/>
      <c r="J61" s="53"/>
      <c r="K61" s="53"/>
      <c r="L61" s="53"/>
      <c r="M61" s="53"/>
      <c r="N61" s="53"/>
      <c r="O61" s="53"/>
      <c r="P61" s="53"/>
      <c r="Q61" s="53"/>
      <c r="R61" s="53"/>
      <c r="S61" s="53"/>
      <c r="T61" s="53"/>
      <c r="U61" s="53"/>
      <c r="V61" s="53"/>
      <c r="W61" s="53"/>
      <c r="X61" s="53"/>
      <c r="Y61" s="53"/>
      <c r="Z61" s="53"/>
      <c r="AA61" s="53"/>
      <c r="AB61" s="53"/>
    </row>
    <row r="62" spans="4:28" ht="13.5" customHeight="1" x14ac:dyDescent="0.2">
      <c r="D62" s="53"/>
      <c r="E62" s="53"/>
      <c r="F62" s="53"/>
      <c r="G62" s="53"/>
      <c r="H62" s="53"/>
      <c r="I62" s="53"/>
      <c r="J62" s="53"/>
      <c r="K62" s="53"/>
      <c r="L62" s="53"/>
      <c r="M62" s="53"/>
      <c r="N62" s="53"/>
      <c r="O62" s="53"/>
      <c r="P62" s="53"/>
      <c r="Q62" s="53"/>
      <c r="R62" s="53"/>
      <c r="S62" s="53"/>
      <c r="T62" s="53"/>
      <c r="U62" s="53"/>
      <c r="V62" s="53"/>
      <c r="W62" s="53"/>
      <c r="X62" s="53"/>
      <c r="Y62" s="53"/>
      <c r="Z62" s="53"/>
      <c r="AA62" s="53"/>
      <c r="AB62" s="53"/>
    </row>
    <row r="63" spans="4:28" ht="13.5" customHeight="1" x14ac:dyDescent="0.2">
      <c r="D63" s="53"/>
      <c r="E63" s="53"/>
      <c r="F63" s="53"/>
      <c r="G63" s="53"/>
      <c r="H63" s="53"/>
      <c r="I63" s="53"/>
      <c r="J63" s="53"/>
      <c r="K63" s="53"/>
      <c r="L63" s="53"/>
      <c r="M63" s="53"/>
      <c r="N63" s="53"/>
      <c r="O63" s="53"/>
      <c r="P63" s="53"/>
      <c r="Q63" s="53"/>
      <c r="R63" s="53"/>
      <c r="S63" s="53"/>
      <c r="T63" s="53"/>
      <c r="U63" s="53"/>
      <c r="V63" s="53"/>
      <c r="W63" s="53"/>
      <c r="X63" s="53"/>
      <c r="Y63" s="53"/>
      <c r="Z63" s="53"/>
      <c r="AA63" s="53"/>
      <c r="AB63" s="53"/>
    </row>
    <row r="64" spans="4:28" ht="13.5" customHeight="1" x14ac:dyDescent="0.2">
      <c r="D64" s="53"/>
      <c r="E64" s="53"/>
      <c r="F64" s="53"/>
      <c r="G64" s="53"/>
      <c r="H64" s="53"/>
      <c r="I64" s="53"/>
      <c r="J64" s="53"/>
      <c r="K64" s="53"/>
      <c r="L64" s="53"/>
      <c r="M64" s="53"/>
      <c r="N64" s="53"/>
      <c r="O64" s="53"/>
      <c r="P64" s="53"/>
      <c r="Q64" s="53"/>
      <c r="R64" s="53"/>
      <c r="S64" s="53"/>
      <c r="T64" s="53"/>
      <c r="U64" s="53"/>
      <c r="V64" s="53"/>
      <c r="W64" s="53"/>
      <c r="X64" s="53"/>
      <c r="Y64" s="53"/>
      <c r="Z64" s="53"/>
      <c r="AA64" s="53"/>
      <c r="AB64" s="53"/>
    </row>
    <row r="65" spans="4:28" ht="13.5" customHeight="1" x14ac:dyDescent="0.2">
      <c r="D65" s="53"/>
      <c r="E65" s="53"/>
      <c r="F65" s="53"/>
      <c r="G65" s="53"/>
      <c r="H65" s="53"/>
      <c r="I65" s="53"/>
      <c r="J65" s="53"/>
      <c r="K65" s="53"/>
      <c r="L65" s="53"/>
      <c r="M65" s="53"/>
      <c r="N65" s="53"/>
      <c r="O65" s="53"/>
      <c r="P65" s="53"/>
      <c r="Q65" s="53"/>
      <c r="R65" s="53"/>
      <c r="S65" s="53"/>
      <c r="T65" s="53"/>
      <c r="U65" s="53"/>
      <c r="V65" s="53"/>
      <c r="W65" s="53"/>
      <c r="X65" s="53"/>
      <c r="Y65" s="53"/>
      <c r="Z65" s="53"/>
      <c r="AA65" s="53"/>
      <c r="AB65" s="53"/>
    </row>
    <row r="66" spans="4:28" ht="13.5" customHeight="1" x14ac:dyDescent="0.2">
      <c r="D66" s="53"/>
      <c r="E66" s="53"/>
      <c r="F66" s="53"/>
      <c r="G66" s="53"/>
      <c r="H66" s="53"/>
      <c r="I66" s="53"/>
      <c r="J66" s="53"/>
      <c r="K66" s="53"/>
      <c r="L66" s="53"/>
      <c r="M66" s="53"/>
      <c r="N66" s="53"/>
      <c r="O66" s="53"/>
      <c r="P66" s="53"/>
      <c r="Q66" s="53"/>
      <c r="R66" s="53"/>
      <c r="S66" s="53"/>
      <c r="T66" s="53"/>
      <c r="U66" s="53"/>
      <c r="V66" s="53"/>
      <c r="W66" s="53"/>
      <c r="X66" s="53"/>
      <c r="Y66" s="53"/>
      <c r="Z66" s="53"/>
      <c r="AA66" s="53"/>
      <c r="AB66" s="53"/>
    </row>
    <row r="67" spans="4:28" ht="13.5" customHeight="1" x14ac:dyDescent="0.2">
      <c r="D67" s="53"/>
      <c r="E67" s="53"/>
      <c r="F67" s="53"/>
      <c r="G67" s="53"/>
      <c r="H67" s="53"/>
      <c r="I67" s="53"/>
      <c r="J67" s="53"/>
      <c r="K67" s="53"/>
      <c r="L67" s="53"/>
      <c r="M67" s="53"/>
      <c r="N67" s="53"/>
      <c r="O67" s="53"/>
      <c r="P67" s="53"/>
      <c r="Q67" s="53"/>
      <c r="R67" s="53"/>
      <c r="S67" s="53"/>
      <c r="T67" s="53"/>
      <c r="U67" s="53"/>
      <c r="V67" s="53"/>
      <c r="W67" s="53"/>
      <c r="X67" s="53"/>
      <c r="Y67" s="53"/>
      <c r="Z67" s="53"/>
      <c r="AA67" s="53"/>
      <c r="AB67" s="53"/>
    </row>
    <row r="68" spans="4:28" ht="13.5" customHeight="1" x14ac:dyDescent="0.2">
      <c r="D68" s="53"/>
      <c r="E68" s="53"/>
      <c r="F68" s="53"/>
      <c r="G68" s="53"/>
      <c r="H68" s="53"/>
      <c r="I68" s="53"/>
      <c r="J68" s="53"/>
      <c r="K68" s="53"/>
      <c r="L68" s="53"/>
      <c r="M68" s="53"/>
      <c r="N68" s="53"/>
      <c r="O68" s="53"/>
      <c r="P68" s="53"/>
      <c r="Q68" s="53"/>
      <c r="R68" s="53"/>
      <c r="S68" s="53"/>
      <c r="T68" s="53"/>
      <c r="U68" s="53"/>
      <c r="V68" s="53"/>
      <c r="W68" s="53"/>
      <c r="X68" s="53"/>
      <c r="Y68" s="53"/>
      <c r="Z68" s="53"/>
      <c r="AA68" s="53"/>
      <c r="AB68" s="53"/>
    </row>
    <row r="69" spans="4:28" ht="13.5" customHeight="1" x14ac:dyDescent="0.2">
      <c r="D69" s="53"/>
      <c r="E69" s="53"/>
      <c r="F69" s="53"/>
      <c r="G69" s="53"/>
      <c r="H69" s="53"/>
      <c r="I69" s="53"/>
      <c r="J69" s="53"/>
      <c r="K69" s="53"/>
      <c r="L69" s="53"/>
      <c r="M69" s="53"/>
      <c r="N69" s="53"/>
      <c r="O69" s="53"/>
      <c r="P69" s="53"/>
      <c r="Q69" s="53"/>
      <c r="R69" s="53"/>
      <c r="S69" s="53"/>
      <c r="T69" s="53"/>
      <c r="U69" s="53"/>
      <c r="V69" s="53"/>
      <c r="W69" s="53"/>
      <c r="X69" s="53"/>
      <c r="Y69" s="53"/>
      <c r="Z69" s="53"/>
      <c r="AA69" s="53"/>
      <c r="AB69" s="53"/>
    </row>
    <row r="70" spans="4:28" ht="13.5" customHeight="1" x14ac:dyDescent="0.2">
      <c r="D70" s="53"/>
      <c r="E70" s="53"/>
      <c r="F70" s="53"/>
      <c r="G70" s="53"/>
      <c r="H70" s="53"/>
      <c r="I70" s="53"/>
      <c r="J70" s="53"/>
      <c r="K70" s="53"/>
      <c r="L70" s="53"/>
      <c r="M70" s="53"/>
      <c r="N70" s="53"/>
      <c r="O70" s="53"/>
      <c r="P70" s="53"/>
      <c r="Q70" s="53"/>
      <c r="R70" s="53"/>
      <c r="S70" s="53"/>
      <c r="T70" s="53"/>
      <c r="U70" s="53"/>
      <c r="V70" s="53"/>
      <c r="W70" s="53"/>
      <c r="X70" s="53"/>
      <c r="Y70" s="53"/>
      <c r="Z70" s="53"/>
      <c r="AA70" s="53"/>
      <c r="AB70" s="53"/>
    </row>
    <row r="71" spans="4:28" ht="13.5" customHeight="1" x14ac:dyDescent="0.2">
      <c r="D71" s="53"/>
      <c r="E71" s="53"/>
      <c r="F71" s="53"/>
      <c r="G71" s="53"/>
      <c r="H71" s="53"/>
      <c r="I71" s="53"/>
      <c r="J71" s="53"/>
      <c r="K71" s="53"/>
      <c r="L71" s="53"/>
      <c r="M71" s="53"/>
      <c r="N71" s="53"/>
      <c r="O71" s="53"/>
      <c r="P71" s="53"/>
      <c r="Q71" s="53"/>
      <c r="R71" s="53"/>
      <c r="S71" s="53"/>
      <c r="T71" s="53"/>
      <c r="U71" s="53"/>
      <c r="V71" s="53"/>
      <c r="W71" s="53"/>
      <c r="X71" s="53"/>
      <c r="Y71" s="53"/>
      <c r="Z71" s="53"/>
      <c r="AA71" s="53"/>
      <c r="AB71" s="53"/>
    </row>
    <row r="72" spans="4:28" ht="13.5" customHeight="1" x14ac:dyDescent="0.2">
      <c r="D72" s="53"/>
      <c r="E72" s="53"/>
      <c r="F72" s="53"/>
      <c r="G72" s="53"/>
      <c r="H72" s="53"/>
      <c r="I72" s="53"/>
      <c r="J72" s="53"/>
      <c r="K72" s="53"/>
      <c r="L72" s="53"/>
      <c r="M72" s="53"/>
      <c r="N72" s="53"/>
      <c r="O72" s="53"/>
      <c r="P72" s="53"/>
      <c r="Q72" s="53"/>
      <c r="R72" s="53"/>
      <c r="S72" s="53"/>
      <c r="T72" s="53"/>
      <c r="U72" s="53"/>
      <c r="V72" s="53"/>
      <c r="W72" s="53"/>
      <c r="X72" s="53"/>
      <c r="Y72" s="53"/>
      <c r="Z72" s="53"/>
      <c r="AA72" s="53"/>
      <c r="AB72" s="53"/>
    </row>
    <row r="73" spans="4:28" ht="13.5" customHeight="1" x14ac:dyDescent="0.2">
      <c r="D73" s="53"/>
      <c r="E73" s="53"/>
      <c r="F73" s="53"/>
      <c r="G73" s="53"/>
      <c r="H73" s="53"/>
      <c r="I73" s="53"/>
      <c r="J73" s="53"/>
      <c r="K73" s="53"/>
      <c r="L73" s="53"/>
      <c r="M73" s="53"/>
      <c r="N73" s="53"/>
      <c r="O73" s="53"/>
      <c r="P73" s="53"/>
      <c r="Q73" s="53"/>
      <c r="R73" s="53"/>
      <c r="S73" s="53"/>
      <c r="T73" s="53"/>
      <c r="U73" s="53"/>
      <c r="V73" s="53"/>
      <c r="W73" s="53"/>
      <c r="X73" s="53"/>
      <c r="Y73" s="53"/>
      <c r="Z73" s="53"/>
      <c r="AA73" s="53"/>
      <c r="AB73" s="53"/>
    </row>
    <row r="74" spans="4:28" ht="13.5" customHeight="1" x14ac:dyDescent="0.2">
      <c r="D74" s="53"/>
      <c r="E74" s="53"/>
      <c r="F74" s="53"/>
      <c r="G74" s="53"/>
      <c r="H74" s="53"/>
      <c r="I74" s="53"/>
      <c r="J74" s="53"/>
      <c r="K74" s="53"/>
      <c r="L74" s="53"/>
      <c r="M74" s="53"/>
      <c r="N74" s="53"/>
      <c r="O74" s="53"/>
      <c r="P74" s="53"/>
      <c r="Q74" s="53"/>
      <c r="R74" s="53"/>
      <c r="S74" s="53"/>
      <c r="T74" s="53"/>
      <c r="U74" s="53"/>
      <c r="V74" s="53"/>
      <c r="W74" s="53"/>
      <c r="X74" s="53"/>
      <c r="Y74" s="53"/>
      <c r="Z74" s="53"/>
      <c r="AA74" s="53"/>
      <c r="AB74" s="53"/>
    </row>
    <row r="75" spans="4:28" ht="13.5" customHeight="1" x14ac:dyDescent="0.2">
      <c r="D75" s="53"/>
      <c r="E75" s="53"/>
      <c r="F75" s="53"/>
      <c r="G75" s="53"/>
      <c r="H75" s="53"/>
      <c r="I75" s="53"/>
      <c r="J75" s="53"/>
      <c r="K75" s="53"/>
      <c r="L75" s="53"/>
      <c r="M75" s="53"/>
      <c r="N75" s="53"/>
      <c r="O75" s="53"/>
      <c r="P75" s="53"/>
      <c r="Q75" s="53"/>
      <c r="R75" s="53"/>
      <c r="S75" s="53"/>
      <c r="T75" s="53"/>
      <c r="U75" s="53"/>
      <c r="V75" s="53"/>
      <c r="W75" s="53"/>
      <c r="X75" s="53"/>
      <c r="Y75" s="53"/>
      <c r="Z75" s="53"/>
      <c r="AA75" s="53"/>
      <c r="AB75" s="53"/>
    </row>
    <row r="76" spans="4:28" ht="13.5" customHeight="1" x14ac:dyDescent="0.2">
      <c r="D76" s="53"/>
      <c r="E76" s="53"/>
      <c r="F76" s="53"/>
      <c r="G76" s="53"/>
      <c r="H76" s="53"/>
      <c r="I76" s="53"/>
      <c r="J76" s="53"/>
      <c r="K76" s="53"/>
      <c r="L76" s="53"/>
      <c r="M76" s="53"/>
      <c r="N76" s="53"/>
      <c r="O76" s="53"/>
      <c r="P76" s="53"/>
      <c r="Q76" s="53"/>
      <c r="R76" s="53"/>
      <c r="S76" s="53"/>
      <c r="T76" s="53"/>
      <c r="U76" s="53"/>
      <c r="V76" s="53"/>
      <c r="W76" s="53"/>
      <c r="X76" s="53"/>
      <c r="Y76" s="53"/>
      <c r="Z76" s="53"/>
      <c r="AA76" s="53"/>
      <c r="AB76" s="53"/>
    </row>
    <row r="77" spans="4:28" ht="13.5" customHeight="1" x14ac:dyDescent="0.2">
      <c r="D77" s="53"/>
      <c r="E77" s="53"/>
      <c r="F77" s="53"/>
      <c r="G77" s="53"/>
      <c r="H77" s="53"/>
      <c r="I77" s="53"/>
      <c r="J77" s="53"/>
      <c r="K77" s="53"/>
      <c r="L77" s="53"/>
      <c r="M77" s="53"/>
      <c r="N77" s="53"/>
      <c r="O77" s="53"/>
      <c r="P77" s="53"/>
      <c r="Q77" s="53"/>
      <c r="R77" s="53"/>
      <c r="S77" s="53"/>
      <c r="T77" s="53"/>
      <c r="U77" s="53"/>
      <c r="V77" s="53"/>
      <c r="W77" s="53"/>
      <c r="X77" s="53"/>
      <c r="Y77" s="53"/>
      <c r="Z77" s="53"/>
      <c r="AA77" s="53"/>
      <c r="AB77" s="53"/>
    </row>
    <row r="78" spans="4:28" ht="13.5" customHeight="1" x14ac:dyDescent="0.2">
      <c r="D78" s="53"/>
      <c r="E78" s="53"/>
      <c r="F78" s="53"/>
      <c r="G78" s="53"/>
      <c r="H78" s="53"/>
      <c r="I78" s="53"/>
      <c r="J78" s="53"/>
      <c r="K78" s="53"/>
      <c r="L78" s="53"/>
      <c r="M78" s="53"/>
      <c r="N78" s="53"/>
      <c r="O78" s="53"/>
      <c r="P78" s="53"/>
      <c r="Q78" s="53"/>
      <c r="R78" s="53"/>
      <c r="S78" s="53"/>
      <c r="T78" s="53"/>
      <c r="U78" s="53"/>
      <c r="V78" s="53"/>
      <c r="W78" s="53"/>
      <c r="X78" s="53"/>
      <c r="Y78" s="53"/>
      <c r="Z78" s="53"/>
      <c r="AA78" s="53"/>
      <c r="AB78" s="53"/>
    </row>
    <row r="79" spans="4:28" ht="13.5" customHeight="1" x14ac:dyDescent="0.2">
      <c r="D79" s="53"/>
      <c r="E79" s="53"/>
      <c r="F79" s="53"/>
      <c r="G79" s="53"/>
      <c r="H79" s="53"/>
      <c r="I79" s="53"/>
      <c r="J79" s="53"/>
      <c r="K79" s="53"/>
      <c r="L79" s="53"/>
      <c r="M79" s="53"/>
      <c r="N79" s="53"/>
      <c r="O79" s="53"/>
      <c r="P79" s="53"/>
      <c r="Q79" s="53"/>
      <c r="R79" s="53"/>
      <c r="S79" s="53"/>
      <c r="T79" s="53"/>
      <c r="U79" s="53"/>
      <c r="V79" s="53"/>
      <c r="W79" s="53"/>
      <c r="X79" s="53"/>
      <c r="Y79" s="53"/>
      <c r="Z79" s="53"/>
      <c r="AA79" s="53"/>
      <c r="AB79" s="53"/>
    </row>
    <row r="80" spans="4:28" ht="13.5" customHeight="1" x14ac:dyDescent="0.2">
      <c r="D80" s="53"/>
      <c r="E80" s="53"/>
      <c r="F80" s="53"/>
      <c r="G80" s="53"/>
      <c r="H80" s="53"/>
      <c r="I80" s="53"/>
      <c r="J80" s="53"/>
      <c r="K80" s="53"/>
      <c r="L80" s="53"/>
      <c r="M80" s="53"/>
      <c r="N80" s="53"/>
      <c r="O80" s="53"/>
      <c r="P80" s="53"/>
      <c r="Q80" s="53"/>
      <c r="R80" s="53"/>
      <c r="S80" s="53"/>
      <c r="T80" s="53"/>
      <c r="U80" s="53"/>
      <c r="V80" s="53"/>
      <c r="W80" s="53"/>
      <c r="X80" s="53"/>
      <c r="Y80" s="53"/>
      <c r="Z80" s="53"/>
      <c r="AA80" s="53"/>
      <c r="AB80" s="53"/>
    </row>
    <row r="81" spans="4:28" ht="13.5" customHeight="1" x14ac:dyDescent="0.2">
      <c r="D81" s="53"/>
      <c r="E81" s="53"/>
      <c r="F81" s="53"/>
      <c r="G81" s="53"/>
      <c r="H81" s="53"/>
      <c r="I81" s="53"/>
      <c r="J81" s="53"/>
      <c r="K81" s="53"/>
      <c r="L81" s="53"/>
      <c r="M81" s="53"/>
      <c r="N81" s="53"/>
      <c r="O81" s="53"/>
      <c r="P81" s="53"/>
      <c r="Q81" s="53"/>
      <c r="R81" s="53"/>
      <c r="S81" s="53"/>
      <c r="T81" s="53"/>
      <c r="U81" s="53"/>
      <c r="V81" s="53"/>
      <c r="W81" s="53"/>
      <c r="X81" s="53"/>
      <c r="Y81" s="53"/>
      <c r="Z81" s="53"/>
      <c r="AA81" s="53"/>
      <c r="AB81" s="53"/>
    </row>
    <row r="82" spans="4:28" ht="13.5" customHeight="1" x14ac:dyDescent="0.2">
      <c r="D82" s="53"/>
      <c r="E82" s="53"/>
      <c r="F82" s="53"/>
      <c r="G82" s="53"/>
      <c r="H82" s="53"/>
      <c r="I82" s="53"/>
      <c r="J82" s="53"/>
      <c r="K82" s="53"/>
      <c r="L82" s="53"/>
      <c r="M82" s="53"/>
      <c r="N82" s="53"/>
      <c r="O82" s="53"/>
      <c r="P82" s="53"/>
      <c r="Q82" s="53"/>
      <c r="R82" s="53"/>
      <c r="S82" s="53"/>
      <c r="T82" s="53"/>
      <c r="U82" s="53"/>
      <c r="V82" s="53"/>
      <c r="W82" s="53"/>
      <c r="X82" s="53"/>
      <c r="Y82" s="53"/>
      <c r="Z82" s="53"/>
      <c r="AA82" s="53"/>
      <c r="AB82" s="53"/>
    </row>
    <row r="83" spans="4:28" ht="13.5" customHeight="1" x14ac:dyDescent="0.2">
      <c r="D83" s="53"/>
      <c r="E83" s="53"/>
      <c r="F83" s="53"/>
      <c r="G83" s="53"/>
      <c r="H83" s="53"/>
      <c r="I83" s="53"/>
      <c r="J83" s="53"/>
      <c r="K83" s="53"/>
      <c r="L83" s="53"/>
      <c r="M83" s="53"/>
      <c r="N83" s="53"/>
      <c r="O83" s="53"/>
      <c r="P83" s="53"/>
      <c r="Q83" s="53"/>
      <c r="R83" s="53"/>
      <c r="S83" s="53"/>
      <c r="T83" s="53"/>
      <c r="U83" s="53"/>
      <c r="V83" s="53"/>
      <c r="W83" s="53"/>
      <c r="X83" s="53"/>
      <c r="Y83" s="53"/>
      <c r="Z83" s="53"/>
      <c r="AA83" s="53"/>
      <c r="AB83" s="53"/>
    </row>
    <row r="84" spans="4:28" ht="13.5" customHeight="1" x14ac:dyDescent="0.2">
      <c r="D84" s="53"/>
      <c r="E84" s="53"/>
      <c r="F84" s="53"/>
      <c r="G84" s="53"/>
      <c r="H84" s="53"/>
      <c r="I84" s="53"/>
      <c r="J84" s="53"/>
      <c r="K84" s="53"/>
      <c r="L84" s="53"/>
      <c r="M84" s="53"/>
      <c r="N84" s="53"/>
      <c r="O84" s="53"/>
      <c r="P84" s="53"/>
      <c r="Q84" s="53"/>
      <c r="R84" s="53"/>
      <c r="S84" s="53"/>
      <c r="T84" s="53"/>
      <c r="U84" s="53"/>
      <c r="V84" s="53"/>
      <c r="W84" s="53"/>
      <c r="X84" s="53"/>
      <c r="Y84" s="53"/>
      <c r="Z84" s="53"/>
      <c r="AA84" s="53"/>
      <c r="AB84" s="53"/>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1"/>
  <sheetViews>
    <sheetView zoomScale="80" zoomScaleNormal="80" zoomScaleSheetLayoutView="80" workbookViewId="0">
      <selection activeCell="T26" sqref="T2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25" style="1" customWidth="1"/>
    <col min="19" max="19" width="13" style="1" customWidth="1"/>
    <col min="20" max="20" width="10.75" style="1" customWidth="1"/>
    <col min="21" max="21" width="14.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7</v>
      </c>
      <c r="D4" s="95" t="s">
        <v>8</v>
      </c>
      <c r="E4" s="95"/>
      <c r="F4" s="95"/>
      <c r="G4" s="95"/>
      <c r="H4" s="95"/>
      <c r="I4" s="35"/>
      <c r="J4" s="36" t="s">
        <v>9</v>
      </c>
      <c r="K4" s="37" t="s">
        <v>10</v>
      </c>
      <c r="L4" s="96" t="s">
        <v>11</v>
      </c>
      <c r="M4" s="96"/>
      <c r="N4" s="96"/>
      <c r="O4" s="96"/>
      <c r="P4" s="36" t="s">
        <v>12</v>
      </c>
      <c r="Q4" s="96" t="s">
        <v>13</v>
      </c>
      <c r="R4" s="96"/>
      <c r="S4" s="36" t="s">
        <v>14</v>
      </c>
      <c r="T4" s="96"/>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63" customHeight="1" thickBot="1" x14ac:dyDescent="0.25">
      <c r="B6" s="38" t="s">
        <v>16</v>
      </c>
      <c r="C6" s="69" t="s">
        <v>17</v>
      </c>
      <c r="D6" s="69"/>
      <c r="E6" s="69"/>
      <c r="F6" s="69"/>
      <c r="G6" s="69"/>
      <c r="H6" s="39"/>
      <c r="I6" s="39"/>
      <c r="J6" s="39" t="s">
        <v>18</v>
      </c>
      <c r="K6" s="69" t="s">
        <v>19</v>
      </c>
      <c r="L6" s="69"/>
      <c r="M6" s="69"/>
      <c r="N6" s="40"/>
      <c r="O6" s="39" t="s">
        <v>20</v>
      </c>
      <c r="P6" s="69" t="s">
        <v>21</v>
      </c>
      <c r="Q6" s="69"/>
      <c r="R6" s="41"/>
      <c r="S6" s="39" t="s">
        <v>22</v>
      </c>
      <c r="T6" s="69" t="s">
        <v>23</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0.5"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75" customHeight="1" thickTop="1" thickBot="1" x14ac:dyDescent="0.25">
      <c r="A11" s="11"/>
      <c r="B11" s="12" t="s">
        <v>38</v>
      </c>
      <c r="C11" s="68" t="s">
        <v>39</v>
      </c>
      <c r="D11" s="68"/>
      <c r="E11" s="68"/>
      <c r="F11" s="68"/>
      <c r="G11" s="68"/>
      <c r="H11" s="68"/>
      <c r="I11" s="68" t="s">
        <v>40</v>
      </c>
      <c r="J11" s="68"/>
      <c r="K11" s="68"/>
      <c r="L11" s="68" t="s">
        <v>41</v>
      </c>
      <c r="M11" s="68"/>
      <c r="N11" s="68"/>
      <c r="O11" s="68"/>
      <c r="P11" s="13" t="s">
        <v>42</v>
      </c>
      <c r="Q11" s="13" t="s">
        <v>43</v>
      </c>
      <c r="R11" s="42">
        <v>6.7</v>
      </c>
      <c r="S11" s="42">
        <v>6.5</v>
      </c>
      <c r="T11" s="42">
        <v>6.1</v>
      </c>
      <c r="U11" s="46">
        <f>93.8</f>
        <v>93.8</v>
      </c>
    </row>
    <row r="12" spans="1:21" ht="75" customHeight="1" thickTop="1" x14ac:dyDescent="0.2">
      <c r="A12" s="11"/>
      <c r="B12" s="12" t="s">
        <v>44</v>
      </c>
      <c r="C12" s="68" t="s">
        <v>45</v>
      </c>
      <c r="D12" s="68"/>
      <c r="E12" s="68"/>
      <c r="F12" s="68"/>
      <c r="G12" s="68"/>
      <c r="H12" s="68"/>
      <c r="I12" s="68" t="s">
        <v>46</v>
      </c>
      <c r="J12" s="68"/>
      <c r="K12" s="68"/>
      <c r="L12" s="68" t="s">
        <v>47</v>
      </c>
      <c r="M12" s="68"/>
      <c r="N12" s="68"/>
      <c r="O12" s="68"/>
      <c r="P12" s="13" t="s">
        <v>48</v>
      </c>
      <c r="Q12" s="13" t="s">
        <v>49</v>
      </c>
      <c r="R12" s="42">
        <v>4.7</v>
      </c>
      <c r="S12" s="42">
        <v>4.7</v>
      </c>
      <c r="T12" s="42">
        <v>4.4000000000000004</v>
      </c>
      <c r="U12" s="46">
        <f>93.6</f>
        <v>93.6</v>
      </c>
    </row>
    <row r="13" spans="1:21" ht="88.5" customHeight="1" x14ac:dyDescent="0.2">
      <c r="A13" s="11"/>
      <c r="B13" s="14" t="s">
        <v>50</v>
      </c>
      <c r="C13" s="67" t="s">
        <v>50</v>
      </c>
      <c r="D13" s="67"/>
      <c r="E13" s="67"/>
      <c r="F13" s="67"/>
      <c r="G13" s="67"/>
      <c r="H13" s="67"/>
      <c r="I13" s="67" t="s">
        <v>51</v>
      </c>
      <c r="J13" s="67"/>
      <c r="K13" s="67"/>
      <c r="L13" s="67" t="s">
        <v>52</v>
      </c>
      <c r="M13" s="67"/>
      <c r="N13" s="67"/>
      <c r="O13" s="67"/>
      <c r="P13" s="15" t="s">
        <v>42</v>
      </c>
      <c r="Q13" s="15" t="s">
        <v>53</v>
      </c>
      <c r="R13" s="44">
        <v>92.2</v>
      </c>
      <c r="S13" s="44">
        <v>92.6</v>
      </c>
      <c r="T13" s="44">
        <v>93.3</v>
      </c>
      <c r="U13" s="47">
        <f>100.8</f>
        <v>100.8</v>
      </c>
    </row>
    <row r="14" spans="1:21" ht="75" customHeight="1" thickBot="1" x14ac:dyDescent="0.25">
      <c r="A14" s="11"/>
      <c r="B14" s="14" t="s">
        <v>50</v>
      </c>
      <c r="C14" s="67" t="s">
        <v>50</v>
      </c>
      <c r="D14" s="67"/>
      <c r="E14" s="67"/>
      <c r="F14" s="67"/>
      <c r="G14" s="67"/>
      <c r="H14" s="67"/>
      <c r="I14" s="67" t="s">
        <v>54</v>
      </c>
      <c r="J14" s="67"/>
      <c r="K14" s="67"/>
      <c r="L14" s="67" t="s">
        <v>55</v>
      </c>
      <c r="M14" s="67"/>
      <c r="N14" s="67"/>
      <c r="O14" s="67"/>
      <c r="P14" s="15" t="s">
        <v>42</v>
      </c>
      <c r="Q14" s="15" t="s">
        <v>53</v>
      </c>
      <c r="R14" s="44">
        <v>63.4</v>
      </c>
      <c r="S14" s="44">
        <v>69.7</v>
      </c>
      <c r="T14" s="44">
        <v>65.5</v>
      </c>
      <c r="U14" s="47">
        <f>94</f>
        <v>94</v>
      </c>
    </row>
    <row r="15" spans="1:21" ht="75" customHeight="1" thickTop="1" x14ac:dyDescent="0.2">
      <c r="A15" s="11"/>
      <c r="B15" s="12" t="s">
        <v>56</v>
      </c>
      <c r="C15" s="68" t="s">
        <v>57</v>
      </c>
      <c r="D15" s="68"/>
      <c r="E15" s="68"/>
      <c r="F15" s="68"/>
      <c r="G15" s="68"/>
      <c r="H15" s="68"/>
      <c r="I15" s="68" t="s">
        <v>58</v>
      </c>
      <c r="J15" s="68"/>
      <c r="K15" s="68"/>
      <c r="L15" s="68" t="s">
        <v>59</v>
      </c>
      <c r="M15" s="68"/>
      <c r="N15" s="68"/>
      <c r="O15" s="68"/>
      <c r="P15" s="13" t="s">
        <v>42</v>
      </c>
      <c r="Q15" s="13" t="s">
        <v>60</v>
      </c>
      <c r="R15" s="42">
        <v>70.5</v>
      </c>
      <c r="S15" s="42">
        <v>70.2</v>
      </c>
      <c r="T15" s="42">
        <v>70.2</v>
      </c>
      <c r="U15" s="46">
        <f>100</f>
        <v>100</v>
      </c>
    </row>
    <row r="16" spans="1:21" ht="75" customHeight="1" x14ac:dyDescent="0.2">
      <c r="A16" s="11"/>
      <c r="B16" s="14" t="s">
        <v>50</v>
      </c>
      <c r="C16" s="67" t="s">
        <v>50</v>
      </c>
      <c r="D16" s="67"/>
      <c r="E16" s="67"/>
      <c r="F16" s="67"/>
      <c r="G16" s="67"/>
      <c r="H16" s="67"/>
      <c r="I16" s="67" t="s">
        <v>61</v>
      </c>
      <c r="J16" s="67"/>
      <c r="K16" s="67"/>
      <c r="L16" s="67" t="s">
        <v>62</v>
      </c>
      <c r="M16" s="67"/>
      <c r="N16" s="67"/>
      <c r="O16" s="67"/>
      <c r="P16" s="15" t="s">
        <v>42</v>
      </c>
      <c r="Q16" s="15" t="s">
        <v>60</v>
      </c>
      <c r="R16" s="44">
        <v>78.2</v>
      </c>
      <c r="S16" s="44">
        <v>77.400000000000006</v>
      </c>
      <c r="T16" s="44">
        <v>79.400000000000006</v>
      </c>
      <c r="U16" s="47">
        <f>102.6</f>
        <v>102.6</v>
      </c>
    </row>
    <row r="17" spans="1:22" ht="98.25" customHeight="1" x14ac:dyDescent="0.2">
      <c r="A17" s="11"/>
      <c r="B17" s="14" t="s">
        <v>50</v>
      </c>
      <c r="C17" s="67" t="s">
        <v>63</v>
      </c>
      <c r="D17" s="67"/>
      <c r="E17" s="67"/>
      <c r="F17" s="67"/>
      <c r="G17" s="67"/>
      <c r="H17" s="67"/>
      <c r="I17" s="67" t="s">
        <v>64</v>
      </c>
      <c r="J17" s="67"/>
      <c r="K17" s="67"/>
      <c r="L17" s="67" t="s">
        <v>65</v>
      </c>
      <c r="M17" s="67"/>
      <c r="N17" s="67"/>
      <c r="O17" s="67"/>
      <c r="P17" s="15" t="s">
        <v>42</v>
      </c>
      <c r="Q17" s="15" t="s">
        <v>49</v>
      </c>
      <c r="R17" s="44">
        <v>69.900000000000006</v>
      </c>
      <c r="S17" s="44">
        <v>69.400000000000006</v>
      </c>
      <c r="T17" s="44">
        <v>83.2</v>
      </c>
      <c r="U17" s="47">
        <f>119.9</f>
        <v>119.9</v>
      </c>
    </row>
    <row r="18" spans="1:22" ht="75" customHeight="1" x14ac:dyDescent="0.2">
      <c r="A18" s="11"/>
      <c r="B18" s="14" t="s">
        <v>50</v>
      </c>
      <c r="C18" s="67" t="s">
        <v>66</v>
      </c>
      <c r="D18" s="67"/>
      <c r="E18" s="67"/>
      <c r="F18" s="67"/>
      <c r="G18" s="67"/>
      <c r="H18" s="67"/>
      <c r="I18" s="67" t="s">
        <v>67</v>
      </c>
      <c r="J18" s="67"/>
      <c r="K18" s="67"/>
      <c r="L18" s="67" t="s">
        <v>68</v>
      </c>
      <c r="M18" s="67"/>
      <c r="N18" s="67"/>
      <c r="O18" s="67"/>
      <c r="P18" s="15" t="s">
        <v>69</v>
      </c>
      <c r="Q18" s="15" t="s">
        <v>70</v>
      </c>
      <c r="R18" s="44">
        <v>4.7</v>
      </c>
      <c r="S18" s="44">
        <v>4.8</v>
      </c>
      <c r="T18" s="44">
        <v>4.9000000000000004</v>
      </c>
      <c r="U18" s="47">
        <f>102.1</f>
        <v>102.1</v>
      </c>
    </row>
    <row r="19" spans="1:22" ht="75" customHeight="1" x14ac:dyDescent="0.2">
      <c r="A19" s="11"/>
      <c r="B19" s="14" t="s">
        <v>50</v>
      </c>
      <c r="C19" s="67" t="s">
        <v>50</v>
      </c>
      <c r="D19" s="67"/>
      <c r="E19" s="67"/>
      <c r="F19" s="67"/>
      <c r="G19" s="67"/>
      <c r="H19" s="67"/>
      <c r="I19" s="67" t="s">
        <v>71</v>
      </c>
      <c r="J19" s="67"/>
      <c r="K19" s="67"/>
      <c r="L19" s="67" t="s">
        <v>72</v>
      </c>
      <c r="M19" s="67"/>
      <c r="N19" s="67"/>
      <c r="O19" s="67"/>
      <c r="P19" s="15" t="s">
        <v>42</v>
      </c>
      <c r="Q19" s="15" t="s">
        <v>53</v>
      </c>
      <c r="R19" s="44">
        <v>99.1</v>
      </c>
      <c r="S19" s="44">
        <v>99.2</v>
      </c>
      <c r="T19" s="44">
        <v>110.5</v>
      </c>
      <c r="U19" s="47">
        <f>111.4</f>
        <v>111.4</v>
      </c>
    </row>
    <row r="20" spans="1:22" ht="75" customHeight="1" thickBot="1" x14ac:dyDescent="0.25">
      <c r="A20" s="11"/>
      <c r="B20" s="14" t="s">
        <v>50</v>
      </c>
      <c r="C20" s="67" t="s">
        <v>50</v>
      </c>
      <c r="D20" s="67"/>
      <c r="E20" s="67"/>
      <c r="F20" s="67"/>
      <c r="G20" s="67"/>
      <c r="H20" s="67"/>
      <c r="I20" s="67" t="s">
        <v>73</v>
      </c>
      <c r="J20" s="67"/>
      <c r="K20" s="67"/>
      <c r="L20" s="67" t="s">
        <v>74</v>
      </c>
      <c r="M20" s="67"/>
      <c r="N20" s="67"/>
      <c r="O20" s="67"/>
      <c r="P20" s="15" t="s">
        <v>42</v>
      </c>
      <c r="Q20" s="15" t="s">
        <v>53</v>
      </c>
      <c r="R20" s="44">
        <v>21.3</v>
      </c>
      <c r="S20" s="44">
        <v>21.9</v>
      </c>
      <c r="T20" s="44">
        <v>22.4</v>
      </c>
      <c r="U20" s="47">
        <f>102.3</f>
        <v>102.3</v>
      </c>
    </row>
    <row r="21" spans="1:22" ht="75" customHeight="1" thickTop="1" x14ac:dyDescent="0.2">
      <c r="A21" s="11"/>
      <c r="B21" s="12" t="s">
        <v>75</v>
      </c>
      <c r="C21" s="68" t="s">
        <v>76</v>
      </c>
      <c r="D21" s="68"/>
      <c r="E21" s="68"/>
      <c r="F21" s="68"/>
      <c r="G21" s="68"/>
      <c r="H21" s="68"/>
      <c r="I21" s="68" t="s">
        <v>77</v>
      </c>
      <c r="J21" s="68"/>
      <c r="K21" s="68"/>
      <c r="L21" s="68" t="s">
        <v>78</v>
      </c>
      <c r="M21" s="68"/>
      <c r="N21" s="68"/>
      <c r="O21" s="68"/>
      <c r="P21" s="13" t="s">
        <v>42</v>
      </c>
      <c r="Q21" s="13" t="s">
        <v>79</v>
      </c>
      <c r="R21" s="42">
        <v>56.8</v>
      </c>
      <c r="S21" s="42">
        <v>56.6</v>
      </c>
      <c r="T21" s="42">
        <v>57.9</v>
      </c>
      <c r="U21" s="46">
        <f>102.3</f>
        <v>102.3</v>
      </c>
    </row>
    <row r="22" spans="1:22" ht="75" customHeight="1" x14ac:dyDescent="0.2">
      <c r="A22" s="11"/>
      <c r="B22" s="14" t="s">
        <v>50</v>
      </c>
      <c r="C22" s="67" t="s">
        <v>80</v>
      </c>
      <c r="D22" s="67"/>
      <c r="E22" s="67"/>
      <c r="F22" s="67"/>
      <c r="G22" s="67"/>
      <c r="H22" s="67"/>
      <c r="I22" s="67" t="s">
        <v>81</v>
      </c>
      <c r="J22" s="67"/>
      <c r="K22" s="67"/>
      <c r="L22" s="67" t="s">
        <v>82</v>
      </c>
      <c r="M22" s="67"/>
      <c r="N22" s="67"/>
      <c r="O22" s="67"/>
      <c r="P22" s="15" t="s">
        <v>83</v>
      </c>
      <c r="Q22" s="15" t="s">
        <v>60</v>
      </c>
      <c r="R22" s="44">
        <v>38.6</v>
      </c>
      <c r="S22" s="44">
        <v>39.700000000000003</v>
      </c>
      <c r="T22" s="44">
        <v>39.6</v>
      </c>
      <c r="U22" s="47">
        <f>99.7</f>
        <v>99.7</v>
      </c>
    </row>
    <row r="23" spans="1:22" ht="75" customHeight="1" x14ac:dyDescent="0.2">
      <c r="A23" s="11"/>
      <c r="B23" s="14" t="s">
        <v>50</v>
      </c>
      <c r="C23" s="67" t="s">
        <v>84</v>
      </c>
      <c r="D23" s="67"/>
      <c r="E23" s="67"/>
      <c r="F23" s="67"/>
      <c r="G23" s="67"/>
      <c r="H23" s="67"/>
      <c r="I23" s="67" t="s">
        <v>85</v>
      </c>
      <c r="J23" s="67"/>
      <c r="K23" s="67"/>
      <c r="L23" s="67" t="s">
        <v>86</v>
      </c>
      <c r="M23" s="67"/>
      <c r="N23" s="67"/>
      <c r="O23" s="67"/>
      <c r="P23" s="15" t="s">
        <v>83</v>
      </c>
      <c r="Q23" s="15" t="s">
        <v>60</v>
      </c>
      <c r="R23" s="44">
        <v>1.8</v>
      </c>
      <c r="S23" s="44">
        <v>1.9</v>
      </c>
      <c r="T23" s="44">
        <v>1.9</v>
      </c>
      <c r="U23" s="47">
        <f>100</f>
        <v>100</v>
      </c>
    </row>
    <row r="24" spans="1:22" ht="103.5" customHeight="1" x14ac:dyDescent="0.2">
      <c r="A24" s="11"/>
      <c r="B24" s="14" t="s">
        <v>50</v>
      </c>
      <c r="C24" s="67" t="s">
        <v>87</v>
      </c>
      <c r="D24" s="67"/>
      <c r="E24" s="67"/>
      <c r="F24" s="67"/>
      <c r="G24" s="67"/>
      <c r="H24" s="67"/>
      <c r="I24" s="67" t="s">
        <v>88</v>
      </c>
      <c r="J24" s="67"/>
      <c r="K24" s="67"/>
      <c r="L24" s="67" t="s">
        <v>89</v>
      </c>
      <c r="M24" s="67"/>
      <c r="N24" s="67"/>
      <c r="O24" s="67"/>
      <c r="P24" s="15" t="s">
        <v>42</v>
      </c>
      <c r="Q24" s="15" t="s">
        <v>79</v>
      </c>
      <c r="R24" s="44">
        <v>94.5</v>
      </c>
      <c r="S24" s="44">
        <v>94.4</v>
      </c>
      <c r="T24" s="44">
        <v>95.8</v>
      </c>
      <c r="U24" s="47">
        <f>101.5</f>
        <v>101.5</v>
      </c>
    </row>
    <row r="25" spans="1:22" ht="75" customHeight="1" x14ac:dyDescent="0.2">
      <c r="A25" s="11"/>
      <c r="B25" s="14" t="s">
        <v>50</v>
      </c>
      <c r="C25" s="67" t="s">
        <v>90</v>
      </c>
      <c r="D25" s="67"/>
      <c r="E25" s="67"/>
      <c r="F25" s="67"/>
      <c r="G25" s="67"/>
      <c r="H25" s="67"/>
      <c r="I25" s="67" t="s">
        <v>91</v>
      </c>
      <c r="J25" s="67"/>
      <c r="K25" s="67"/>
      <c r="L25" s="67" t="s">
        <v>92</v>
      </c>
      <c r="M25" s="67"/>
      <c r="N25" s="67"/>
      <c r="O25" s="67"/>
      <c r="P25" s="15" t="s">
        <v>83</v>
      </c>
      <c r="Q25" s="15" t="s">
        <v>60</v>
      </c>
      <c r="R25" s="44">
        <v>2.8</v>
      </c>
      <c r="S25" s="44">
        <v>2.7</v>
      </c>
      <c r="T25" s="44">
        <v>2.7</v>
      </c>
      <c r="U25" s="47">
        <f>100</f>
        <v>100</v>
      </c>
    </row>
    <row r="26" spans="1:22" ht="75" customHeight="1" x14ac:dyDescent="0.2">
      <c r="A26" s="11"/>
      <c r="B26" s="14" t="s">
        <v>50</v>
      </c>
      <c r="C26" s="67" t="s">
        <v>93</v>
      </c>
      <c r="D26" s="67"/>
      <c r="E26" s="67"/>
      <c r="F26" s="67"/>
      <c r="G26" s="67"/>
      <c r="H26" s="67"/>
      <c r="I26" s="67" t="s">
        <v>94</v>
      </c>
      <c r="J26" s="67"/>
      <c r="K26" s="67"/>
      <c r="L26" s="67" t="s">
        <v>95</v>
      </c>
      <c r="M26" s="67"/>
      <c r="N26" s="67"/>
      <c r="O26" s="67"/>
      <c r="P26" s="15" t="s">
        <v>83</v>
      </c>
      <c r="Q26" s="15" t="s">
        <v>60</v>
      </c>
      <c r="R26" s="44">
        <v>1187.9000000000001</v>
      </c>
      <c r="S26" s="44">
        <v>1185.5999999999999</v>
      </c>
      <c r="T26" s="44">
        <v>1161.9000000000001</v>
      </c>
      <c r="U26" s="47">
        <f>98</f>
        <v>98</v>
      </c>
    </row>
    <row r="27" spans="1:22" ht="75" customHeight="1" thickBot="1" x14ac:dyDescent="0.25">
      <c r="A27" s="11"/>
      <c r="B27" s="14" t="s">
        <v>50</v>
      </c>
      <c r="C27" s="67" t="s">
        <v>96</v>
      </c>
      <c r="D27" s="67"/>
      <c r="E27" s="67"/>
      <c r="F27" s="67"/>
      <c r="G27" s="67"/>
      <c r="H27" s="67"/>
      <c r="I27" s="67" t="s">
        <v>97</v>
      </c>
      <c r="J27" s="67"/>
      <c r="K27" s="67"/>
      <c r="L27" s="67" t="s">
        <v>98</v>
      </c>
      <c r="M27" s="67"/>
      <c r="N27" s="67"/>
      <c r="O27" s="67"/>
      <c r="P27" s="15" t="s">
        <v>83</v>
      </c>
      <c r="Q27" s="15" t="s">
        <v>60</v>
      </c>
      <c r="R27" s="44">
        <v>0.3</v>
      </c>
      <c r="S27" s="44">
        <v>0.2</v>
      </c>
      <c r="T27" s="44">
        <v>0.18</v>
      </c>
      <c r="U27" s="47">
        <f>90</f>
        <v>90</v>
      </c>
    </row>
    <row r="28" spans="1:22" ht="14.25" customHeight="1" thickTop="1" thickBot="1" x14ac:dyDescent="0.25">
      <c r="B28" s="4" t="s">
        <v>99</v>
      </c>
      <c r="C28" s="5"/>
      <c r="D28" s="5"/>
      <c r="E28" s="5"/>
      <c r="F28" s="5"/>
      <c r="G28" s="5"/>
      <c r="H28" s="6"/>
      <c r="I28" s="6"/>
      <c r="J28" s="6"/>
      <c r="K28" s="6"/>
      <c r="L28" s="6"/>
      <c r="M28" s="6"/>
      <c r="N28" s="6"/>
      <c r="O28" s="6"/>
      <c r="P28" s="6"/>
      <c r="Q28" s="6"/>
      <c r="R28" s="6"/>
      <c r="S28" s="6"/>
      <c r="T28" s="6"/>
      <c r="U28" s="7"/>
      <c r="V28" s="16"/>
    </row>
    <row r="29" spans="1:22" ht="26.25" customHeight="1" thickTop="1" x14ac:dyDescent="0.2">
      <c r="B29" s="17"/>
      <c r="C29" s="18"/>
      <c r="D29" s="18"/>
      <c r="E29" s="18"/>
      <c r="F29" s="18"/>
      <c r="G29" s="18"/>
      <c r="H29" s="19"/>
      <c r="I29" s="19"/>
      <c r="J29" s="19"/>
      <c r="K29" s="19"/>
      <c r="L29" s="19"/>
      <c r="M29" s="19"/>
      <c r="N29" s="19"/>
      <c r="O29" s="19"/>
      <c r="P29" s="19"/>
      <c r="Q29" s="19"/>
      <c r="R29" s="20"/>
      <c r="S29" s="21" t="s">
        <v>33</v>
      </c>
      <c r="T29" s="21" t="s">
        <v>100</v>
      </c>
      <c r="U29" s="8" t="s">
        <v>101</v>
      </c>
    </row>
    <row r="30" spans="1:22" ht="36.75" customHeight="1" thickBot="1" x14ac:dyDescent="0.25">
      <c r="B30" s="22"/>
      <c r="C30" s="23"/>
      <c r="D30" s="23"/>
      <c r="E30" s="23"/>
      <c r="F30" s="23"/>
      <c r="G30" s="23"/>
      <c r="H30" s="24"/>
      <c r="I30" s="24"/>
      <c r="J30" s="24"/>
      <c r="K30" s="24"/>
      <c r="L30" s="24"/>
      <c r="M30" s="24"/>
      <c r="N30" s="24"/>
      <c r="O30" s="24"/>
      <c r="P30" s="24"/>
      <c r="Q30" s="24"/>
      <c r="R30" s="24"/>
      <c r="S30" s="25" t="s">
        <v>102</v>
      </c>
      <c r="T30" s="26" t="s">
        <v>102</v>
      </c>
      <c r="U30" s="26" t="s">
        <v>103</v>
      </c>
    </row>
    <row r="31" spans="1:22" ht="15.75" customHeight="1" thickBot="1" x14ac:dyDescent="0.25">
      <c r="B31" s="60" t="s">
        <v>104</v>
      </c>
      <c r="C31" s="61"/>
      <c r="D31" s="61"/>
      <c r="E31" s="27"/>
      <c r="F31" s="27"/>
      <c r="G31" s="27"/>
      <c r="H31" s="28"/>
      <c r="I31" s="28"/>
      <c r="J31" s="28"/>
      <c r="K31" s="28"/>
      <c r="L31" s="28"/>
      <c r="M31" s="28"/>
      <c r="N31" s="28"/>
      <c r="O31" s="28"/>
      <c r="P31" s="29"/>
      <c r="Q31" s="29"/>
      <c r="R31" s="29"/>
      <c r="S31" s="48">
        <v>16709.532726000001</v>
      </c>
      <c r="T31" s="48">
        <v>16753.66</v>
      </c>
      <c r="U31" s="49">
        <f>+IF(ISERR(T31/S31*100),"N/A",ROUND(T31/S31*100,1))</f>
        <v>100.3</v>
      </c>
    </row>
    <row r="32" spans="1:22" ht="15.75" customHeight="1" thickBot="1" x14ac:dyDescent="0.25">
      <c r="B32" s="62" t="s">
        <v>105</v>
      </c>
      <c r="C32" s="63"/>
      <c r="D32" s="63"/>
      <c r="E32" s="30"/>
      <c r="F32" s="30"/>
      <c r="G32" s="30"/>
      <c r="H32" s="31"/>
      <c r="I32" s="31"/>
      <c r="J32" s="31"/>
      <c r="K32" s="31"/>
      <c r="L32" s="31"/>
      <c r="M32" s="31"/>
      <c r="N32" s="31"/>
      <c r="O32" s="31"/>
      <c r="P32" s="32"/>
      <c r="Q32" s="32"/>
      <c r="R32" s="32"/>
      <c r="S32" s="48">
        <v>16754.774842549996</v>
      </c>
      <c r="T32" s="48">
        <v>16753.66</v>
      </c>
      <c r="U32" s="49">
        <f>+IF(ISERR(T32/S32*100),"N/A",ROUND(T32/S32*100,1))</f>
        <v>100</v>
      </c>
    </row>
    <row r="33" spans="2:21" ht="14.85" customHeight="1" thickTop="1" thickBot="1" x14ac:dyDescent="0.25">
      <c r="B33" s="4" t="s">
        <v>106</v>
      </c>
      <c r="C33" s="5"/>
      <c r="D33" s="5"/>
      <c r="E33" s="5"/>
      <c r="F33" s="5"/>
      <c r="G33" s="5"/>
      <c r="H33" s="6"/>
      <c r="I33" s="6"/>
      <c r="J33" s="6"/>
      <c r="K33" s="6"/>
      <c r="L33" s="6"/>
      <c r="M33" s="6"/>
      <c r="N33" s="6"/>
      <c r="O33" s="6"/>
      <c r="P33" s="6"/>
      <c r="Q33" s="6"/>
      <c r="R33" s="6"/>
      <c r="S33" s="6"/>
      <c r="T33" s="6"/>
      <c r="U33" s="7"/>
    </row>
    <row r="34" spans="2:21" ht="44.25" customHeight="1" thickTop="1" x14ac:dyDescent="0.2">
      <c r="B34" s="64" t="s">
        <v>107</v>
      </c>
      <c r="C34" s="65"/>
      <c r="D34" s="65"/>
      <c r="E34" s="65"/>
      <c r="F34" s="65"/>
      <c r="G34" s="65"/>
      <c r="H34" s="65"/>
      <c r="I34" s="65"/>
      <c r="J34" s="65"/>
      <c r="K34" s="65"/>
      <c r="L34" s="65"/>
      <c r="M34" s="65"/>
      <c r="N34" s="65"/>
      <c r="O34" s="65"/>
      <c r="P34" s="65"/>
      <c r="Q34" s="65"/>
      <c r="R34" s="65"/>
      <c r="S34" s="65"/>
      <c r="T34" s="65"/>
      <c r="U34" s="66"/>
    </row>
    <row r="35" spans="2:21" ht="186.75" customHeight="1" x14ac:dyDescent="0.2">
      <c r="B35" s="54" t="s">
        <v>108</v>
      </c>
      <c r="C35" s="55"/>
      <c r="D35" s="55"/>
      <c r="E35" s="55"/>
      <c r="F35" s="55"/>
      <c r="G35" s="55"/>
      <c r="H35" s="55"/>
      <c r="I35" s="55"/>
      <c r="J35" s="55"/>
      <c r="K35" s="55"/>
      <c r="L35" s="55"/>
      <c r="M35" s="55"/>
      <c r="N35" s="55"/>
      <c r="O35" s="55"/>
      <c r="P35" s="55"/>
      <c r="Q35" s="55"/>
      <c r="R35" s="55"/>
      <c r="S35" s="55"/>
      <c r="T35" s="55"/>
      <c r="U35" s="56"/>
    </row>
    <row r="36" spans="2:21" ht="294" customHeight="1" x14ac:dyDescent="0.2">
      <c r="B36" s="54" t="s">
        <v>109</v>
      </c>
      <c r="C36" s="55"/>
      <c r="D36" s="55"/>
      <c r="E36" s="55"/>
      <c r="F36" s="55"/>
      <c r="G36" s="55"/>
      <c r="H36" s="55"/>
      <c r="I36" s="55"/>
      <c r="J36" s="55"/>
      <c r="K36" s="55"/>
      <c r="L36" s="55"/>
      <c r="M36" s="55"/>
      <c r="N36" s="55"/>
      <c r="O36" s="55"/>
      <c r="P36" s="55"/>
      <c r="Q36" s="55"/>
      <c r="R36" s="55"/>
      <c r="S36" s="55"/>
      <c r="T36" s="55"/>
      <c r="U36" s="56"/>
    </row>
    <row r="37" spans="2:21" ht="263.25" customHeight="1" x14ac:dyDescent="0.2">
      <c r="B37" s="54" t="s">
        <v>110</v>
      </c>
      <c r="C37" s="55"/>
      <c r="D37" s="55"/>
      <c r="E37" s="55"/>
      <c r="F37" s="55"/>
      <c r="G37" s="55"/>
      <c r="H37" s="55"/>
      <c r="I37" s="55"/>
      <c r="J37" s="55"/>
      <c r="K37" s="55"/>
      <c r="L37" s="55"/>
      <c r="M37" s="55"/>
      <c r="N37" s="55"/>
      <c r="O37" s="55"/>
      <c r="P37" s="55"/>
      <c r="Q37" s="55"/>
      <c r="R37" s="55"/>
      <c r="S37" s="55"/>
      <c r="T37" s="55"/>
      <c r="U37" s="56"/>
    </row>
    <row r="38" spans="2:21" ht="282" customHeight="1" x14ac:dyDescent="0.2">
      <c r="B38" s="54" t="s">
        <v>111</v>
      </c>
      <c r="C38" s="55"/>
      <c r="D38" s="55"/>
      <c r="E38" s="55"/>
      <c r="F38" s="55"/>
      <c r="G38" s="55"/>
      <c r="H38" s="55"/>
      <c r="I38" s="55"/>
      <c r="J38" s="55"/>
      <c r="K38" s="55"/>
      <c r="L38" s="55"/>
      <c r="M38" s="55"/>
      <c r="N38" s="55"/>
      <c r="O38" s="55"/>
      <c r="P38" s="55"/>
      <c r="Q38" s="55"/>
      <c r="R38" s="55"/>
      <c r="S38" s="55"/>
      <c r="T38" s="55"/>
      <c r="U38" s="56"/>
    </row>
    <row r="39" spans="2:21" ht="293.45" customHeight="1" x14ac:dyDescent="0.2">
      <c r="B39" s="54" t="s">
        <v>112</v>
      </c>
      <c r="C39" s="55"/>
      <c r="D39" s="55"/>
      <c r="E39" s="55"/>
      <c r="F39" s="55"/>
      <c r="G39" s="55"/>
      <c r="H39" s="55"/>
      <c r="I39" s="55"/>
      <c r="J39" s="55"/>
      <c r="K39" s="55"/>
      <c r="L39" s="55"/>
      <c r="M39" s="55"/>
      <c r="N39" s="55"/>
      <c r="O39" s="55"/>
      <c r="P39" s="55"/>
      <c r="Q39" s="55"/>
      <c r="R39" s="55"/>
      <c r="S39" s="55"/>
      <c r="T39" s="55"/>
      <c r="U39" s="56"/>
    </row>
    <row r="40" spans="2:21" ht="288.75" customHeight="1" x14ac:dyDescent="0.2">
      <c r="B40" s="54" t="s">
        <v>113</v>
      </c>
      <c r="C40" s="55"/>
      <c r="D40" s="55"/>
      <c r="E40" s="55"/>
      <c r="F40" s="55"/>
      <c r="G40" s="55"/>
      <c r="H40" s="55"/>
      <c r="I40" s="55"/>
      <c r="J40" s="55"/>
      <c r="K40" s="55"/>
      <c r="L40" s="55"/>
      <c r="M40" s="55"/>
      <c r="N40" s="55"/>
      <c r="O40" s="55"/>
      <c r="P40" s="55"/>
      <c r="Q40" s="55"/>
      <c r="R40" s="55"/>
      <c r="S40" s="55"/>
      <c r="T40" s="55"/>
      <c r="U40" s="56"/>
    </row>
    <row r="41" spans="2:21" ht="307.5" customHeight="1" x14ac:dyDescent="0.2">
      <c r="B41" s="54" t="s">
        <v>114</v>
      </c>
      <c r="C41" s="55"/>
      <c r="D41" s="55"/>
      <c r="E41" s="55"/>
      <c r="F41" s="55"/>
      <c r="G41" s="55"/>
      <c r="H41" s="55"/>
      <c r="I41" s="55"/>
      <c r="J41" s="55"/>
      <c r="K41" s="55"/>
      <c r="L41" s="55"/>
      <c r="M41" s="55"/>
      <c r="N41" s="55"/>
      <c r="O41" s="55"/>
      <c r="P41" s="55"/>
      <c r="Q41" s="55"/>
      <c r="R41" s="55"/>
      <c r="S41" s="55"/>
      <c r="T41" s="55"/>
      <c r="U41" s="56"/>
    </row>
    <row r="42" spans="2:21" ht="277.35000000000002" customHeight="1" x14ac:dyDescent="0.2">
      <c r="B42" s="54" t="s">
        <v>115</v>
      </c>
      <c r="C42" s="55"/>
      <c r="D42" s="55"/>
      <c r="E42" s="55"/>
      <c r="F42" s="55"/>
      <c r="G42" s="55"/>
      <c r="H42" s="55"/>
      <c r="I42" s="55"/>
      <c r="J42" s="55"/>
      <c r="K42" s="55"/>
      <c r="L42" s="55"/>
      <c r="M42" s="55"/>
      <c r="N42" s="55"/>
      <c r="O42" s="55"/>
      <c r="P42" s="55"/>
      <c r="Q42" s="55"/>
      <c r="R42" s="55"/>
      <c r="S42" s="55"/>
      <c r="T42" s="55"/>
      <c r="U42" s="56"/>
    </row>
    <row r="43" spans="2:21" ht="281.85000000000002" customHeight="1" x14ac:dyDescent="0.2">
      <c r="B43" s="54" t="s">
        <v>116</v>
      </c>
      <c r="C43" s="55"/>
      <c r="D43" s="55"/>
      <c r="E43" s="55"/>
      <c r="F43" s="55"/>
      <c r="G43" s="55"/>
      <c r="H43" s="55"/>
      <c r="I43" s="55"/>
      <c r="J43" s="55"/>
      <c r="K43" s="55"/>
      <c r="L43" s="55"/>
      <c r="M43" s="55"/>
      <c r="N43" s="55"/>
      <c r="O43" s="55"/>
      <c r="P43" s="55"/>
      <c r="Q43" s="55"/>
      <c r="R43" s="55"/>
      <c r="S43" s="55"/>
      <c r="T43" s="55"/>
      <c r="U43" s="56"/>
    </row>
    <row r="44" spans="2:21" ht="271.5" customHeight="1" x14ac:dyDescent="0.2">
      <c r="B44" s="54" t="s">
        <v>117</v>
      </c>
      <c r="C44" s="55"/>
      <c r="D44" s="55"/>
      <c r="E44" s="55"/>
      <c r="F44" s="55"/>
      <c r="G44" s="55"/>
      <c r="H44" s="55"/>
      <c r="I44" s="55"/>
      <c r="J44" s="55"/>
      <c r="K44" s="55"/>
      <c r="L44" s="55"/>
      <c r="M44" s="55"/>
      <c r="N44" s="55"/>
      <c r="O44" s="55"/>
      <c r="P44" s="55"/>
      <c r="Q44" s="55"/>
      <c r="R44" s="55"/>
      <c r="S44" s="55"/>
      <c r="T44" s="55"/>
      <c r="U44" s="56"/>
    </row>
    <row r="45" spans="2:21" ht="260.10000000000002" customHeight="1" x14ac:dyDescent="0.2">
      <c r="B45" s="54" t="s">
        <v>118</v>
      </c>
      <c r="C45" s="55"/>
      <c r="D45" s="55"/>
      <c r="E45" s="55"/>
      <c r="F45" s="55"/>
      <c r="G45" s="55"/>
      <c r="H45" s="55"/>
      <c r="I45" s="55"/>
      <c r="J45" s="55"/>
      <c r="K45" s="55"/>
      <c r="L45" s="55"/>
      <c r="M45" s="55"/>
      <c r="N45" s="55"/>
      <c r="O45" s="55"/>
      <c r="P45" s="55"/>
      <c r="Q45" s="55"/>
      <c r="R45" s="55"/>
      <c r="S45" s="55"/>
      <c r="T45" s="55"/>
      <c r="U45" s="56"/>
    </row>
    <row r="46" spans="2:21" ht="306" customHeight="1" x14ac:dyDescent="0.2">
      <c r="B46" s="54" t="s">
        <v>119</v>
      </c>
      <c r="C46" s="55"/>
      <c r="D46" s="55"/>
      <c r="E46" s="55"/>
      <c r="F46" s="55"/>
      <c r="G46" s="55"/>
      <c r="H46" s="55"/>
      <c r="I46" s="55"/>
      <c r="J46" s="55"/>
      <c r="K46" s="55"/>
      <c r="L46" s="55"/>
      <c r="M46" s="55"/>
      <c r="N46" s="55"/>
      <c r="O46" s="55"/>
      <c r="P46" s="55"/>
      <c r="Q46" s="55"/>
      <c r="R46" s="55"/>
      <c r="S46" s="55"/>
      <c r="T46" s="55"/>
      <c r="U46" s="56"/>
    </row>
    <row r="47" spans="2:21" ht="300.75" customHeight="1" x14ac:dyDescent="0.2">
      <c r="B47" s="54" t="s">
        <v>120</v>
      </c>
      <c r="C47" s="55"/>
      <c r="D47" s="55"/>
      <c r="E47" s="55"/>
      <c r="F47" s="55"/>
      <c r="G47" s="55"/>
      <c r="H47" s="55"/>
      <c r="I47" s="55"/>
      <c r="J47" s="55"/>
      <c r="K47" s="55"/>
      <c r="L47" s="55"/>
      <c r="M47" s="55"/>
      <c r="N47" s="55"/>
      <c r="O47" s="55"/>
      <c r="P47" s="55"/>
      <c r="Q47" s="55"/>
      <c r="R47" s="55"/>
      <c r="S47" s="55"/>
      <c r="T47" s="55"/>
      <c r="U47" s="56"/>
    </row>
    <row r="48" spans="2:21" ht="210" customHeight="1" x14ac:dyDescent="0.2">
      <c r="B48" s="54" t="s">
        <v>121</v>
      </c>
      <c r="C48" s="55"/>
      <c r="D48" s="55"/>
      <c r="E48" s="55"/>
      <c r="F48" s="55"/>
      <c r="G48" s="55"/>
      <c r="H48" s="55"/>
      <c r="I48" s="55"/>
      <c r="J48" s="55"/>
      <c r="K48" s="55"/>
      <c r="L48" s="55"/>
      <c r="M48" s="55"/>
      <c r="N48" s="55"/>
      <c r="O48" s="55"/>
      <c r="P48" s="55"/>
      <c r="Q48" s="55"/>
      <c r="R48" s="55"/>
      <c r="S48" s="55"/>
      <c r="T48" s="55"/>
      <c r="U48" s="56"/>
    </row>
    <row r="49" spans="2:21" ht="294.75" customHeight="1" x14ac:dyDescent="0.2">
      <c r="B49" s="54" t="s">
        <v>122</v>
      </c>
      <c r="C49" s="55"/>
      <c r="D49" s="55"/>
      <c r="E49" s="55"/>
      <c r="F49" s="55"/>
      <c r="G49" s="55"/>
      <c r="H49" s="55"/>
      <c r="I49" s="55"/>
      <c r="J49" s="55"/>
      <c r="K49" s="55"/>
      <c r="L49" s="55"/>
      <c r="M49" s="55"/>
      <c r="N49" s="55"/>
      <c r="O49" s="55"/>
      <c r="P49" s="55"/>
      <c r="Q49" s="55"/>
      <c r="R49" s="55"/>
      <c r="S49" s="55"/>
      <c r="T49" s="55"/>
      <c r="U49" s="56"/>
    </row>
    <row r="50" spans="2:21" ht="322.5" customHeight="1" x14ac:dyDescent="0.2">
      <c r="B50" s="54" t="s">
        <v>123</v>
      </c>
      <c r="C50" s="55"/>
      <c r="D50" s="55"/>
      <c r="E50" s="55"/>
      <c r="F50" s="55"/>
      <c r="G50" s="55"/>
      <c r="H50" s="55"/>
      <c r="I50" s="55"/>
      <c r="J50" s="55"/>
      <c r="K50" s="55"/>
      <c r="L50" s="55"/>
      <c r="M50" s="55"/>
      <c r="N50" s="55"/>
      <c r="O50" s="55"/>
      <c r="P50" s="55"/>
      <c r="Q50" s="55"/>
      <c r="R50" s="55"/>
      <c r="S50" s="55"/>
      <c r="T50" s="55"/>
      <c r="U50" s="56"/>
    </row>
    <row r="51" spans="2:21" ht="257.25" customHeight="1" thickBot="1" x14ac:dyDescent="0.25">
      <c r="B51" s="57" t="s">
        <v>124</v>
      </c>
      <c r="C51" s="58"/>
      <c r="D51" s="58"/>
      <c r="E51" s="58"/>
      <c r="F51" s="58"/>
      <c r="G51" s="58"/>
      <c r="H51" s="58"/>
      <c r="I51" s="58"/>
      <c r="J51" s="58"/>
      <c r="K51" s="58"/>
      <c r="L51" s="58"/>
      <c r="M51" s="58"/>
      <c r="N51" s="58"/>
      <c r="O51" s="58"/>
      <c r="P51" s="58"/>
      <c r="Q51" s="58"/>
      <c r="R51" s="58"/>
      <c r="S51" s="58"/>
      <c r="T51" s="58"/>
      <c r="U51" s="59"/>
    </row>
  </sheetData>
  <mergeCells count="92">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C24:H24"/>
    <mergeCell ref="I24:K24"/>
    <mergeCell ref="L24:O24"/>
    <mergeCell ref="C25:H25"/>
    <mergeCell ref="I25:K25"/>
    <mergeCell ref="L25:O25"/>
    <mergeCell ref="C26:H26"/>
    <mergeCell ref="I26:K26"/>
    <mergeCell ref="L26:O26"/>
    <mergeCell ref="C27:H27"/>
    <mergeCell ref="I27:K27"/>
    <mergeCell ref="L27:O27"/>
    <mergeCell ref="B43:U43"/>
    <mergeCell ref="B31:D31"/>
    <mergeCell ref="B32:D32"/>
    <mergeCell ref="B34:U34"/>
    <mergeCell ref="B35:U35"/>
    <mergeCell ref="B36:U36"/>
    <mergeCell ref="B37:U37"/>
    <mergeCell ref="B38:U38"/>
    <mergeCell ref="B39:U39"/>
    <mergeCell ref="B40:U40"/>
    <mergeCell ref="B41:U41"/>
    <mergeCell ref="B42:U42"/>
    <mergeCell ref="B50:U50"/>
    <mergeCell ref="B51:U51"/>
    <mergeCell ref="B44:U44"/>
    <mergeCell ref="B45:U45"/>
    <mergeCell ref="B46:U46"/>
    <mergeCell ref="B47:U47"/>
    <mergeCell ref="B48:U48"/>
    <mergeCell ref="B49:U49"/>
  </mergeCells>
  <printOptions horizontalCentered="1"/>
  <pageMargins left="0.78740157480314965" right="0.78740157480314965" top="0.98425196850393704" bottom="0.98425196850393704" header="0" footer="0.39370078740157483"/>
  <pageSetup scale="48"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1"/>
  <sheetViews>
    <sheetView zoomScale="80" zoomScaleNormal="80" zoomScaleSheetLayoutView="80" workbookViewId="0">
      <selection activeCell="U12" sqref="U1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25" style="1" customWidth="1"/>
    <col min="19" max="19" width="13" style="1" customWidth="1"/>
    <col min="20" max="20" width="10.75" style="1" customWidth="1"/>
    <col min="21" max="21" width="14.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125</v>
      </c>
      <c r="D4" s="95" t="s">
        <v>126</v>
      </c>
      <c r="E4" s="95"/>
      <c r="F4" s="95"/>
      <c r="G4" s="95"/>
      <c r="H4" s="95"/>
      <c r="I4" s="35"/>
      <c r="J4" s="36" t="s">
        <v>9</v>
      </c>
      <c r="K4" s="37" t="s">
        <v>10</v>
      </c>
      <c r="L4" s="96" t="s">
        <v>11</v>
      </c>
      <c r="M4" s="96"/>
      <c r="N4" s="96"/>
      <c r="O4" s="96"/>
      <c r="P4" s="36" t="s">
        <v>12</v>
      </c>
      <c r="Q4" s="96" t="s">
        <v>127</v>
      </c>
      <c r="R4" s="96"/>
      <c r="S4" s="36" t="s">
        <v>14</v>
      </c>
      <c r="T4" s="96" t="s">
        <v>128</v>
      </c>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56.25" customHeight="1" thickBot="1" x14ac:dyDescent="0.25">
      <c r="B6" s="38" t="s">
        <v>16</v>
      </c>
      <c r="C6" s="69" t="s">
        <v>17</v>
      </c>
      <c r="D6" s="69"/>
      <c r="E6" s="69"/>
      <c r="F6" s="69"/>
      <c r="G6" s="69"/>
      <c r="H6" s="39"/>
      <c r="I6" s="39"/>
      <c r="J6" s="39" t="s">
        <v>18</v>
      </c>
      <c r="K6" s="69" t="s">
        <v>19</v>
      </c>
      <c r="L6" s="69"/>
      <c r="M6" s="69"/>
      <c r="N6" s="40"/>
      <c r="O6" s="39" t="s">
        <v>20</v>
      </c>
      <c r="P6" s="69" t="s">
        <v>129</v>
      </c>
      <c r="Q6" s="69"/>
      <c r="R6" s="41"/>
      <c r="S6" s="39" t="s">
        <v>22</v>
      </c>
      <c r="T6" s="69" t="s">
        <v>130</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0.5"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85.5" customHeight="1" thickTop="1" thickBot="1" x14ac:dyDescent="0.25">
      <c r="A11" s="11"/>
      <c r="B11" s="12" t="s">
        <v>38</v>
      </c>
      <c r="C11" s="68" t="s">
        <v>131</v>
      </c>
      <c r="D11" s="68"/>
      <c r="E11" s="68"/>
      <c r="F11" s="68"/>
      <c r="G11" s="68"/>
      <c r="H11" s="68"/>
      <c r="I11" s="68" t="s">
        <v>132</v>
      </c>
      <c r="J11" s="68"/>
      <c r="K11" s="68"/>
      <c r="L11" s="68" t="s">
        <v>133</v>
      </c>
      <c r="M11" s="68"/>
      <c r="N11" s="68"/>
      <c r="O11" s="68"/>
      <c r="P11" s="13" t="s">
        <v>42</v>
      </c>
      <c r="Q11" s="13" t="s">
        <v>43</v>
      </c>
      <c r="R11" s="42">
        <v>0.3</v>
      </c>
      <c r="S11" s="42">
        <v>0.3</v>
      </c>
      <c r="T11" s="42">
        <v>0.24</v>
      </c>
      <c r="U11" s="46">
        <f>80</f>
        <v>80</v>
      </c>
    </row>
    <row r="12" spans="1:21" ht="165.75" customHeight="1" thickTop="1" thickBot="1" x14ac:dyDescent="0.25">
      <c r="A12" s="11"/>
      <c r="B12" s="12" t="s">
        <v>44</v>
      </c>
      <c r="C12" s="68" t="s">
        <v>134</v>
      </c>
      <c r="D12" s="68"/>
      <c r="E12" s="68"/>
      <c r="F12" s="68"/>
      <c r="G12" s="68"/>
      <c r="H12" s="68"/>
      <c r="I12" s="68" t="s">
        <v>135</v>
      </c>
      <c r="J12" s="68"/>
      <c r="K12" s="68"/>
      <c r="L12" s="68" t="s">
        <v>136</v>
      </c>
      <c r="M12" s="68"/>
      <c r="N12" s="68"/>
      <c r="O12" s="68"/>
      <c r="P12" s="13" t="s">
        <v>42</v>
      </c>
      <c r="Q12" s="13" t="s">
        <v>43</v>
      </c>
      <c r="R12" s="42">
        <v>89.23</v>
      </c>
      <c r="S12" s="42">
        <v>82</v>
      </c>
      <c r="T12" s="42">
        <v>94.51</v>
      </c>
      <c r="U12" s="46">
        <f>115.25</f>
        <v>115.25</v>
      </c>
    </row>
    <row r="13" spans="1:21" ht="123.75" customHeight="1" thickTop="1" x14ac:dyDescent="0.2">
      <c r="A13" s="11"/>
      <c r="B13" s="12" t="s">
        <v>56</v>
      </c>
      <c r="C13" s="68" t="s">
        <v>137</v>
      </c>
      <c r="D13" s="68"/>
      <c r="E13" s="68"/>
      <c r="F13" s="68"/>
      <c r="G13" s="68"/>
      <c r="H13" s="68"/>
      <c r="I13" s="68" t="s">
        <v>138</v>
      </c>
      <c r="J13" s="68"/>
      <c r="K13" s="68"/>
      <c r="L13" s="68" t="s">
        <v>139</v>
      </c>
      <c r="M13" s="68"/>
      <c r="N13" s="68"/>
      <c r="O13" s="68"/>
      <c r="P13" s="13" t="s">
        <v>42</v>
      </c>
      <c r="Q13" s="13" t="s">
        <v>79</v>
      </c>
      <c r="R13" s="42">
        <v>100</v>
      </c>
      <c r="S13" s="42">
        <v>100</v>
      </c>
      <c r="T13" s="42">
        <v>71.73</v>
      </c>
      <c r="U13" s="46">
        <f>71.73</f>
        <v>71.73</v>
      </c>
    </row>
    <row r="14" spans="1:21" ht="116.25" customHeight="1" x14ac:dyDescent="0.2">
      <c r="A14" s="11"/>
      <c r="B14" s="14" t="s">
        <v>50</v>
      </c>
      <c r="C14" s="67" t="s">
        <v>140</v>
      </c>
      <c r="D14" s="67"/>
      <c r="E14" s="67"/>
      <c r="F14" s="67"/>
      <c r="G14" s="67"/>
      <c r="H14" s="67"/>
      <c r="I14" s="67" t="s">
        <v>141</v>
      </c>
      <c r="J14" s="67"/>
      <c r="K14" s="67"/>
      <c r="L14" s="67" t="s">
        <v>142</v>
      </c>
      <c r="M14" s="67"/>
      <c r="N14" s="67"/>
      <c r="O14" s="67"/>
      <c r="P14" s="15" t="s">
        <v>42</v>
      </c>
      <c r="Q14" s="15" t="s">
        <v>43</v>
      </c>
      <c r="R14" s="44">
        <v>100</v>
      </c>
      <c r="S14" s="44">
        <v>100</v>
      </c>
      <c r="T14" s="44">
        <v>120</v>
      </c>
      <c r="U14" s="47">
        <f>120</f>
        <v>120</v>
      </c>
    </row>
    <row r="15" spans="1:21" ht="98.25" customHeight="1" thickBot="1" x14ac:dyDescent="0.25">
      <c r="A15" s="11"/>
      <c r="B15" s="14" t="s">
        <v>50</v>
      </c>
      <c r="C15" s="67" t="s">
        <v>143</v>
      </c>
      <c r="D15" s="67"/>
      <c r="E15" s="67"/>
      <c r="F15" s="67"/>
      <c r="G15" s="67"/>
      <c r="H15" s="67"/>
      <c r="I15" s="67" t="s">
        <v>144</v>
      </c>
      <c r="J15" s="67"/>
      <c r="K15" s="67"/>
      <c r="L15" s="67" t="s">
        <v>145</v>
      </c>
      <c r="M15" s="67"/>
      <c r="N15" s="67"/>
      <c r="O15" s="67"/>
      <c r="P15" s="15" t="s">
        <v>42</v>
      </c>
      <c r="Q15" s="15" t="s">
        <v>53</v>
      </c>
      <c r="R15" s="44">
        <v>100</v>
      </c>
      <c r="S15" s="44">
        <v>100</v>
      </c>
      <c r="T15" s="44">
        <v>91.7</v>
      </c>
      <c r="U15" s="47">
        <f>91.7</f>
        <v>91.7</v>
      </c>
    </row>
    <row r="16" spans="1:21" ht="83.25" customHeight="1" thickTop="1" x14ac:dyDescent="0.2">
      <c r="A16" s="11"/>
      <c r="B16" s="12" t="s">
        <v>75</v>
      </c>
      <c r="C16" s="68" t="s">
        <v>146</v>
      </c>
      <c r="D16" s="68"/>
      <c r="E16" s="68"/>
      <c r="F16" s="68"/>
      <c r="G16" s="68"/>
      <c r="H16" s="68"/>
      <c r="I16" s="68" t="s">
        <v>147</v>
      </c>
      <c r="J16" s="68"/>
      <c r="K16" s="68"/>
      <c r="L16" s="68" t="s">
        <v>148</v>
      </c>
      <c r="M16" s="68"/>
      <c r="N16" s="68"/>
      <c r="O16" s="68"/>
      <c r="P16" s="13" t="s">
        <v>42</v>
      </c>
      <c r="Q16" s="13" t="s">
        <v>79</v>
      </c>
      <c r="R16" s="42">
        <v>100</v>
      </c>
      <c r="S16" s="42">
        <v>100</v>
      </c>
      <c r="T16" s="42">
        <v>100</v>
      </c>
      <c r="U16" s="46">
        <f>100</f>
        <v>100</v>
      </c>
    </row>
    <row r="17" spans="1:22" ht="96.75" customHeight="1" thickBot="1" x14ac:dyDescent="0.25">
      <c r="A17" s="11"/>
      <c r="B17" s="14" t="s">
        <v>50</v>
      </c>
      <c r="C17" s="67" t="s">
        <v>149</v>
      </c>
      <c r="D17" s="67"/>
      <c r="E17" s="67"/>
      <c r="F17" s="67"/>
      <c r="G17" s="67"/>
      <c r="H17" s="67"/>
      <c r="I17" s="67" t="s">
        <v>150</v>
      </c>
      <c r="J17" s="67"/>
      <c r="K17" s="67"/>
      <c r="L17" s="67" t="s">
        <v>151</v>
      </c>
      <c r="M17" s="67"/>
      <c r="N17" s="67"/>
      <c r="O17" s="67"/>
      <c r="P17" s="15" t="s">
        <v>42</v>
      </c>
      <c r="Q17" s="15" t="s">
        <v>152</v>
      </c>
      <c r="R17" s="44">
        <v>100</v>
      </c>
      <c r="S17" s="44">
        <v>100</v>
      </c>
      <c r="T17" s="44">
        <v>100</v>
      </c>
      <c r="U17" s="47">
        <f>100</f>
        <v>100</v>
      </c>
    </row>
    <row r="18" spans="1:22" ht="14.25" customHeight="1" thickTop="1" thickBot="1" x14ac:dyDescent="0.25">
      <c r="B18" s="4" t="s">
        <v>99</v>
      </c>
      <c r="C18" s="5"/>
      <c r="D18" s="5"/>
      <c r="E18" s="5"/>
      <c r="F18" s="5"/>
      <c r="G18" s="5"/>
      <c r="H18" s="6"/>
      <c r="I18" s="6"/>
      <c r="J18" s="6"/>
      <c r="K18" s="6"/>
      <c r="L18" s="6"/>
      <c r="M18" s="6"/>
      <c r="N18" s="6"/>
      <c r="O18" s="6"/>
      <c r="P18" s="6"/>
      <c r="Q18" s="6"/>
      <c r="R18" s="6"/>
      <c r="S18" s="6"/>
      <c r="T18" s="6"/>
      <c r="U18" s="7"/>
      <c r="V18" s="16"/>
    </row>
    <row r="19" spans="1:22" ht="26.25" customHeight="1" thickTop="1" x14ac:dyDescent="0.2">
      <c r="B19" s="17"/>
      <c r="C19" s="18"/>
      <c r="D19" s="18"/>
      <c r="E19" s="18"/>
      <c r="F19" s="18"/>
      <c r="G19" s="18"/>
      <c r="H19" s="19"/>
      <c r="I19" s="19"/>
      <c r="J19" s="19"/>
      <c r="K19" s="19"/>
      <c r="L19" s="19"/>
      <c r="M19" s="19"/>
      <c r="N19" s="19"/>
      <c r="O19" s="19"/>
      <c r="P19" s="19"/>
      <c r="Q19" s="19"/>
      <c r="R19" s="20"/>
      <c r="S19" s="21" t="s">
        <v>33</v>
      </c>
      <c r="T19" s="21" t="s">
        <v>100</v>
      </c>
      <c r="U19" s="8" t="s">
        <v>101</v>
      </c>
    </row>
    <row r="20" spans="1:22" ht="40.5" customHeight="1" thickBot="1" x14ac:dyDescent="0.25">
      <c r="B20" s="22"/>
      <c r="C20" s="23"/>
      <c r="D20" s="23"/>
      <c r="E20" s="23"/>
      <c r="F20" s="23"/>
      <c r="G20" s="23"/>
      <c r="H20" s="24"/>
      <c r="I20" s="24"/>
      <c r="J20" s="24"/>
      <c r="K20" s="24"/>
      <c r="L20" s="24"/>
      <c r="M20" s="24"/>
      <c r="N20" s="24"/>
      <c r="O20" s="24"/>
      <c r="P20" s="24"/>
      <c r="Q20" s="24"/>
      <c r="R20" s="24"/>
      <c r="S20" s="25" t="s">
        <v>102</v>
      </c>
      <c r="T20" s="26" t="s">
        <v>102</v>
      </c>
      <c r="U20" s="26" t="s">
        <v>103</v>
      </c>
    </row>
    <row r="21" spans="1:22" ht="15.75" customHeight="1" thickBot="1" x14ac:dyDescent="0.25">
      <c r="B21" s="60" t="s">
        <v>104</v>
      </c>
      <c r="C21" s="61"/>
      <c r="D21" s="61"/>
      <c r="E21" s="27"/>
      <c r="F21" s="27"/>
      <c r="G21" s="27"/>
      <c r="H21" s="28"/>
      <c r="I21" s="28"/>
      <c r="J21" s="28"/>
      <c r="K21" s="28"/>
      <c r="L21" s="28"/>
      <c r="M21" s="28"/>
      <c r="N21" s="28"/>
      <c r="O21" s="28"/>
      <c r="P21" s="29"/>
      <c r="Q21" s="29"/>
      <c r="R21" s="29"/>
      <c r="S21" s="48">
        <v>365.06645200000003</v>
      </c>
      <c r="T21" s="48">
        <v>344.2501277099999</v>
      </c>
      <c r="U21" s="49">
        <f>+IF(ISERR(T21/S21*100),"N/A",ROUND(T21/S21*100,1))</f>
        <v>94.3</v>
      </c>
    </row>
    <row r="22" spans="1:22" ht="15.75" customHeight="1" thickBot="1" x14ac:dyDescent="0.25">
      <c r="B22" s="62" t="s">
        <v>105</v>
      </c>
      <c r="C22" s="63"/>
      <c r="D22" s="63"/>
      <c r="E22" s="30"/>
      <c r="F22" s="30"/>
      <c r="G22" s="30"/>
      <c r="H22" s="31"/>
      <c r="I22" s="31"/>
      <c r="J22" s="31"/>
      <c r="K22" s="31"/>
      <c r="L22" s="31"/>
      <c r="M22" s="31"/>
      <c r="N22" s="31"/>
      <c r="O22" s="31"/>
      <c r="P22" s="32"/>
      <c r="Q22" s="32"/>
      <c r="R22" s="32"/>
      <c r="S22" s="48">
        <v>344.2501277099999</v>
      </c>
      <c r="T22" s="48">
        <v>344.2501277099999</v>
      </c>
      <c r="U22" s="49">
        <f>+IF(ISERR(T22/S22*100),"N/A",ROUND(T22/S22*100,1))</f>
        <v>100</v>
      </c>
    </row>
    <row r="23" spans="1:22" ht="14.85" customHeight="1" thickTop="1" thickBot="1" x14ac:dyDescent="0.25">
      <c r="B23" s="4" t="s">
        <v>106</v>
      </c>
      <c r="C23" s="5"/>
      <c r="D23" s="5"/>
      <c r="E23" s="5"/>
      <c r="F23" s="5"/>
      <c r="G23" s="5"/>
      <c r="H23" s="6"/>
      <c r="I23" s="6"/>
      <c r="J23" s="6"/>
      <c r="K23" s="6"/>
      <c r="L23" s="6"/>
      <c r="M23" s="6"/>
      <c r="N23" s="6"/>
      <c r="O23" s="6"/>
      <c r="P23" s="6"/>
      <c r="Q23" s="6"/>
      <c r="R23" s="6"/>
      <c r="S23" s="6"/>
      <c r="T23" s="6"/>
      <c r="U23" s="7"/>
    </row>
    <row r="24" spans="1:22" ht="44.25" customHeight="1" thickTop="1" x14ac:dyDescent="0.2">
      <c r="B24" s="64" t="s">
        <v>107</v>
      </c>
      <c r="C24" s="65"/>
      <c r="D24" s="65"/>
      <c r="E24" s="65"/>
      <c r="F24" s="65"/>
      <c r="G24" s="65"/>
      <c r="H24" s="65"/>
      <c r="I24" s="65"/>
      <c r="J24" s="65"/>
      <c r="K24" s="65"/>
      <c r="L24" s="65"/>
      <c r="M24" s="65"/>
      <c r="N24" s="65"/>
      <c r="O24" s="65"/>
      <c r="P24" s="65"/>
      <c r="Q24" s="65"/>
      <c r="R24" s="65"/>
      <c r="S24" s="65"/>
      <c r="T24" s="65"/>
      <c r="U24" s="66"/>
    </row>
    <row r="25" spans="1:22" ht="142.69999999999999" customHeight="1" x14ac:dyDescent="0.2">
      <c r="B25" s="54" t="s">
        <v>153</v>
      </c>
      <c r="C25" s="55"/>
      <c r="D25" s="55"/>
      <c r="E25" s="55"/>
      <c r="F25" s="55"/>
      <c r="G25" s="55"/>
      <c r="H25" s="55"/>
      <c r="I25" s="55"/>
      <c r="J25" s="55"/>
      <c r="K25" s="55"/>
      <c r="L25" s="55"/>
      <c r="M25" s="55"/>
      <c r="N25" s="55"/>
      <c r="O25" s="55"/>
      <c r="P25" s="55"/>
      <c r="Q25" s="55"/>
      <c r="R25" s="55"/>
      <c r="S25" s="55"/>
      <c r="T25" s="55"/>
      <c r="U25" s="56"/>
    </row>
    <row r="26" spans="1:22" ht="99.95" customHeight="1" x14ac:dyDescent="0.2">
      <c r="B26" s="54" t="s">
        <v>154</v>
      </c>
      <c r="C26" s="55"/>
      <c r="D26" s="55"/>
      <c r="E26" s="55"/>
      <c r="F26" s="55"/>
      <c r="G26" s="55"/>
      <c r="H26" s="55"/>
      <c r="I26" s="55"/>
      <c r="J26" s="55"/>
      <c r="K26" s="55"/>
      <c r="L26" s="55"/>
      <c r="M26" s="55"/>
      <c r="N26" s="55"/>
      <c r="O26" s="55"/>
      <c r="P26" s="55"/>
      <c r="Q26" s="55"/>
      <c r="R26" s="55"/>
      <c r="S26" s="55"/>
      <c r="T26" s="55"/>
      <c r="U26" s="56"/>
    </row>
    <row r="27" spans="1:22" ht="110.45" customHeight="1" x14ac:dyDescent="0.2">
      <c r="B27" s="54" t="s">
        <v>155</v>
      </c>
      <c r="C27" s="55"/>
      <c r="D27" s="55"/>
      <c r="E27" s="55"/>
      <c r="F27" s="55"/>
      <c r="G27" s="55"/>
      <c r="H27" s="55"/>
      <c r="I27" s="55"/>
      <c r="J27" s="55"/>
      <c r="K27" s="55"/>
      <c r="L27" s="55"/>
      <c r="M27" s="55"/>
      <c r="N27" s="55"/>
      <c r="O27" s="55"/>
      <c r="P27" s="55"/>
      <c r="Q27" s="55"/>
      <c r="R27" s="55"/>
      <c r="S27" s="55"/>
      <c r="T27" s="55"/>
      <c r="U27" s="56"/>
    </row>
    <row r="28" spans="1:22" ht="90.2" customHeight="1" x14ac:dyDescent="0.2">
      <c r="B28" s="54" t="s">
        <v>156</v>
      </c>
      <c r="C28" s="55"/>
      <c r="D28" s="55"/>
      <c r="E28" s="55"/>
      <c r="F28" s="55"/>
      <c r="G28" s="55"/>
      <c r="H28" s="55"/>
      <c r="I28" s="55"/>
      <c r="J28" s="55"/>
      <c r="K28" s="55"/>
      <c r="L28" s="55"/>
      <c r="M28" s="55"/>
      <c r="N28" s="55"/>
      <c r="O28" s="55"/>
      <c r="P28" s="55"/>
      <c r="Q28" s="55"/>
      <c r="R28" s="55"/>
      <c r="S28" s="55"/>
      <c r="T28" s="55"/>
      <c r="U28" s="56"/>
    </row>
    <row r="29" spans="1:22" ht="92.25" customHeight="1" x14ac:dyDescent="0.2">
      <c r="B29" s="54" t="s">
        <v>157</v>
      </c>
      <c r="C29" s="55"/>
      <c r="D29" s="55"/>
      <c r="E29" s="55"/>
      <c r="F29" s="55"/>
      <c r="G29" s="55"/>
      <c r="H29" s="55"/>
      <c r="I29" s="55"/>
      <c r="J29" s="55"/>
      <c r="K29" s="55"/>
      <c r="L29" s="55"/>
      <c r="M29" s="55"/>
      <c r="N29" s="55"/>
      <c r="O29" s="55"/>
      <c r="P29" s="55"/>
      <c r="Q29" s="55"/>
      <c r="R29" s="55"/>
      <c r="S29" s="55"/>
      <c r="T29" s="55"/>
      <c r="U29" s="56"/>
    </row>
    <row r="30" spans="1:22" ht="84" customHeight="1" x14ac:dyDescent="0.2">
      <c r="B30" s="54" t="s">
        <v>158</v>
      </c>
      <c r="C30" s="55"/>
      <c r="D30" s="55"/>
      <c r="E30" s="55"/>
      <c r="F30" s="55"/>
      <c r="G30" s="55"/>
      <c r="H30" s="55"/>
      <c r="I30" s="55"/>
      <c r="J30" s="55"/>
      <c r="K30" s="55"/>
      <c r="L30" s="55"/>
      <c r="M30" s="55"/>
      <c r="N30" s="55"/>
      <c r="O30" s="55"/>
      <c r="P30" s="55"/>
      <c r="Q30" s="55"/>
      <c r="R30" s="55"/>
      <c r="S30" s="55"/>
      <c r="T30" s="55"/>
      <c r="U30" s="56"/>
    </row>
    <row r="31" spans="1:22" ht="83.25" customHeight="1" thickBot="1" x14ac:dyDescent="0.25">
      <c r="B31" s="57" t="s">
        <v>159</v>
      </c>
      <c r="C31" s="58"/>
      <c r="D31" s="58"/>
      <c r="E31" s="58"/>
      <c r="F31" s="58"/>
      <c r="G31" s="58"/>
      <c r="H31" s="58"/>
      <c r="I31" s="58"/>
      <c r="J31" s="58"/>
      <c r="K31" s="58"/>
      <c r="L31" s="58"/>
      <c r="M31" s="58"/>
      <c r="N31" s="58"/>
      <c r="O31" s="58"/>
      <c r="P31" s="58"/>
      <c r="Q31" s="58"/>
      <c r="R31" s="58"/>
      <c r="S31" s="58"/>
      <c r="T31" s="58"/>
      <c r="U31" s="59"/>
    </row>
  </sheetData>
  <mergeCells count="52">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8:U28"/>
    <mergeCell ref="B29:U29"/>
    <mergeCell ref="B30:U30"/>
    <mergeCell ref="B31:U31"/>
    <mergeCell ref="B21:D21"/>
    <mergeCell ref="B22:D22"/>
    <mergeCell ref="B24:U24"/>
    <mergeCell ref="B25:U25"/>
    <mergeCell ref="B26:U26"/>
    <mergeCell ref="B27:U27"/>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7"/>
  <sheetViews>
    <sheetView zoomScale="80" zoomScaleNormal="80" zoomScaleSheetLayoutView="80" workbookViewId="0">
      <selection activeCell="Q20" sqref="Q20"/>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25" style="1" customWidth="1"/>
    <col min="19" max="19" width="13" style="1" customWidth="1"/>
    <col min="20" max="20" width="10.75" style="1" customWidth="1"/>
    <col min="21" max="21" width="14.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33" t="s">
        <v>6</v>
      </c>
      <c r="C4" s="34" t="s">
        <v>160</v>
      </c>
      <c r="D4" s="95" t="s">
        <v>161</v>
      </c>
      <c r="E4" s="95"/>
      <c r="F4" s="95"/>
      <c r="G4" s="95"/>
      <c r="H4" s="95"/>
      <c r="I4" s="35"/>
      <c r="J4" s="36" t="s">
        <v>9</v>
      </c>
      <c r="K4" s="37" t="s">
        <v>10</v>
      </c>
      <c r="L4" s="96" t="s">
        <v>11</v>
      </c>
      <c r="M4" s="96"/>
      <c r="N4" s="96"/>
      <c r="O4" s="96"/>
      <c r="P4" s="36" t="s">
        <v>12</v>
      </c>
      <c r="Q4" s="96" t="s">
        <v>162</v>
      </c>
      <c r="R4" s="96"/>
      <c r="S4" s="36" t="s">
        <v>14</v>
      </c>
      <c r="T4" s="96" t="s">
        <v>163</v>
      </c>
      <c r="U4" s="97"/>
    </row>
    <row r="5" spans="1:22" ht="15.75" customHeight="1" x14ac:dyDescent="0.2">
      <c r="B5" s="92" t="s">
        <v>15</v>
      </c>
      <c r="C5" s="93"/>
      <c r="D5" s="93"/>
      <c r="E5" s="93"/>
      <c r="F5" s="93"/>
      <c r="G5" s="93"/>
      <c r="H5" s="93"/>
      <c r="I5" s="93"/>
      <c r="J5" s="93"/>
      <c r="K5" s="93"/>
      <c r="L5" s="93"/>
      <c r="M5" s="93"/>
      <c r="N5" s="93"/>
      <c r="O5" s="93"/>
      <c r="P5" s="93"/>
      <c r="Q5" s="93"/>
      <c r="R5" s="93"/>
      <c r="S5" s="93"/>
      <c r="T5" s="93"/>
      <c r="U5" s="94"/>
    </row>
    <row r="6" spans="1:22" ht="63" customHeight="1" thickBot="1" x14ac:dyDescent="0.25">
      <c r="B6" s="38" t="s">
        <v>16</v>
      </c>
      <c r="C6" s="69" t="s">
        <v>17</v>
      </c>
      <c r="D6" s="69"/>
      <c r="E6" s="69"/>
      <c r="F6" s="69"/>
      <c r="G6" s="69"/>
      <c r="H6" s="39"/>
      <c r="I6" s="39"/>
      <c r="J6" s="39" t="s">
        <v>18</v>
      </c>
      <c r="K6" s="69" t="s">
        <v>164</v>
      </c>
      <c r="L6" s="69"/>
      <c r="M6" s="69"/>
      <c r="N6" s="40"/>
      <c r="O6" s="39" t="s">
        <v>20</v>
      </c>
      <c r="P6" s="69" t="s">
        <v>165</v>
      </c>
      <c r="Q6" s="69"/>
      <c r="R6" s="41"/>
      <c r="S6" s="39" t="s">
        <v>22</v>
      </c>
      <c r="T6" s="69" t="s">
        <v>166</v>
      </c>
      <c r="U6" s="70"/>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2"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2" ht="51.75"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2" ht="82.5" customHeight="1" thickTop="1" thickBot="1" x14ac:dyDescent="0.25">
      <c r="A11" s="11"/>
      <c r="B11" s="12" t="s">
        <v>38</v>
      </c>
      <c r="C11" s="68" t="s">
        <v>167</v>
      </c>
      <c r="D11" s="68"/>
      <c r="E11" s="68"/>
      <c r="F11" s="68"/>
      <c r="G11" s="68"/>
      <c r="H11" s="68"/>
      <c r="I11" s="68" t="s">
        <v>168</v>
      </c>
      <c r="J11" s="68"/>
      <c r="K11" s="68"/>
      <c r="L11" s="68" t="s">
        <v>169</v>
      </c>
      <c r="M11" s="68"/>
      <c r="N11" s="68"/>
      <c r="O11" s="68"/>
      <c r="P11" s="13" t="s">
        <v>42</v>
      </c>
      <c r="Q11" s="13" t="s">
        <v>43</v>
      </c>
      <c r="R11" s="42">
        <v>0.24</v>
      </c>
      <c r="S11" s="42">
        <v>0.24</v>
      </c>
      <c r="T11" s="42">
        <v>1.36</v>
      </c>
      <c r="U11" s="46">
        <f>566.66</f>
        <v>566.66</v>
      </c>
    </row>
    <row r="12" spans="1:22" ht="106.5" customHeight="1" thickTop="1" thickBot="1" x14ac:dyDescent="0.25">
      <c r="A12" s="11"/>
      <c r="B12" s="12" t="s">
        <v>44</v>
      </c>
      <c r="C12" s="68" t="s">
        <v>170</v>
      </c>
      <c r="D12" s="68"/>
      <c r="E12" s="68"/>
      <c r="F12" s="68"/>
      <c r="G12" s="68"/>
      <c r="H12" s="68"/>
      <c r="I12" s="68" t="s">
        <v>171</v>
      </c>
      <c r="J12" s="68"/>
      <c r="K12" s="68"/>
      <c r="L12" s="68" t="s">
        <v>172</v>
      </c>
      <c r="M12" s="68"/>
      <c r="N12" s="68"/>
      <c r="O12" s="68"/>
      <c r="P12" s="13" t="s">
        <v>42</v>
      </c>
      <c r="Q12" s="13" t="s">
        <v>43</v>
      </c>
      <c r="R12" s="42">
        <v>80</v>
      </c>
      <c r="S12" s="42">
        <v>80</v>
      </c>
      <c r="T12" s="42">
        <v>447.04</v>
      </c>
      <c r="U12" s="46">
        <f>558.8</f>
        <v>558.79999999999995</v>
      </c>
    </row>
    <row r="13" spans="1:22" ht="102" customHeight="1" thickTop="1" thickBot="1" x14ac:dyDescent="0.25">
      <c r="A13" s="11"/>
      <c r="B13" s="12" t="s">
        <v>56</v>
      </c>
      <c r="C13" s="68" t="s">
        <v>173</v>
      </c>
      <c r="D13" s="68"/>
      <c r="E13" s="68"/>
      <c r="F13" s="68"/>
      <c r="G13" s="68"/>
      <c r="H13" s="68"/>
      <c r="I13" s="68" t="s">
        <v>174</v>
      </c>
      <c r="J13" s="68"/>
      <c r="K13" s="68"/>
      <c r="L13" s="68" t="s">
        <v>175</v>
      </c>
      <c r="M13" s="68"/>
      <c r="N13" s="68"/>
      <c r="O13" s="68"/>
      <c r="P13" s="13" t="s">
        <v>42</v>
      </c>
      <c r="Q13" s="13" t="s">
        <v>43</v>
      </c>
      <c r="R13" s="42">
        <v>80</v>
      </c>
      <c r="S13" s="42">
        <v>80</v>
      </c>
      <c r="T13" s="42">
        <v>86.49</v>
      </c>
      <c r="U13" s="46">
        <f>108.11</f>
        <v>108.11</v>
      </c>
    </row>
    <row r="14" spans="1:22" ht="108.75" customHeight="1" thickTop="1" x14ac:dyDescent="0.2">
      <c r="A14" s="11"/>
      <c r="B14" s="12" t="s">
        <v>75</v>
      </c>
      <c r="C14" s="68" t="s">
        <v>176</v>
      </c>
      <c r="D14" s="68"/>
      <c r="E14" s="68"/>
      <c r="F14" s="68"/>
      <c r="G14" s="68"/>
      <c r="H14" s="68"/>
      <c r="I14" s="68" t="s">
        <v>177</v>
      </c>
      <c r="J14" s="68"/>
      <c r="K14" s="68"/>
      <c r="L14" s="68" t="s">
        <v>178</v>
      </c>
      <c r="M14" s="68"/>
      <c r="N14" s="68"/>
      <c r="O14" s="68"/>
      <c r="P14" s="13" t="s">
        <v>42</v>
      </c>
      <c r="Q14" s="13" t="s">
        <v>79</v>
      </c>
      <c r="R14" s="42">
        <v>100</v>
      </c>
      <c r="S14" s="42">
        <v>100</v>
      </c>
      <c r="T14" s="42">
        <v>100</v>
      </c>
      <c r="U14" s="43">
        <f>100</f>
        <v>100</v>
      </c>
    </row>
    <row r="15" spans="1:22" ht="103.5" customHeight="1" thickBot="1" x14ac:dyDescent="0.25">
      <c r="A15" s="11"/>
      <c r="B15" s="14" t="s">
        <v>50</v>
      </c>
      <c r="C15" s="67" t="s">
        <v>179</v>
      </c>
      <c r="D15" s="67"/>
      <c r="E15" s="67"/>
      <c r="F15" s="67"/>
      <c r="G15" s="67"/>
      <c r="H15" s="67"/>
      <c r="I15" s="67" t="s">
        <v>180</v>
      </c>
      <c r="J15" s="67"/>
      <c r="K15" s="67"/>
      <c r="L15" s="67" t="s">
        <v>181</v>
      </c>
      <c r="M15" s="67"/>
      <c r="N15" s="67"/>
      <c r="O15" s="67"/>
      <c r="P15" s="15" t="s">
        <v>42</v>
      </c>
      <c r="Q15" s="15" t="s">
        <v>182</v>
      </c>
      <c r="R15" s="44">
        <v>100</v>
      </c>
      <c r="S15" s="44">
        <v>100</v>
      </c>
      <c r="T15" s="44">
        <v>100</v>
      </c>
      <c r="U15" s="45">
        <f>100</f>
        <v>100</v>
      </c>
    </row>
    <row r="16" spans="1:22" ht="14.25" customHeight="1" thickTop="1" thickBot="1" x14ac:dyDescent="0.25">
      <c r="B16" s="4" t="s">
        <v>99</v>
      </c>
      <c r="C16" s="5"/>
      <c r="D16" s="5"/>
      <c r="E16" s="5"/>
      <c r="F16" s="5"/>
      <c r="G16" s="5"/>
      <c r="H16" s="6"/>
      <c r="I16" s="6"/>
      <c r="J16" s="6"/>
      <c r="K16" s="6"/>
      <c r="L16" s="6"/>
      <c r="M16" s="6"/>
      <c r="N16" s="6"/>
      <c r="O16" s="6"/>
      <c r="P16" s="6"/>
      <c r="Q16" s="6"/>
      <c r="R16" s="6"/>
      <c r="S16" s="6"/>
      <c r="T16" s="6"/>
      <c r="U16" s="7"/>
      <c r="V16" s="16"/>
    </row>
    <row r="17" spans="2:21" ht="26.25" customHeight="1" thickTop="1" x14ac:dyDescent="0.2">
      <c r="B17" s="17"/>
      <c r="C17" s="18"/>
      <c r="D17" s="18"/>
      <c r="E17" s="18"/>
      <c r="F17" s="18"/>
      <c r="G17" s="18"/>
      <c r="H17" s="19"/>
      <c r="I17" s="19"/>
      <c r="J17" s="19"/>
      <c r="K17" s="19"/>
      <c r="L17" s="19"/>
      <c r="M17" s="19"/>
      <c r="N17" s="19"/>
      <c r="O17" s="19"/>
      <c r="P17" s="19"/>
      <c r="Q17" s="19"/>
      <c r="R17" s="20"/>
      <c r="S17" s="21" t="s">
        <v>33</v>
      </c>
      <c r="T17" s="21" t="s">
        <v>100</v>
      </c>
      <c r="U17" s="8" t="s">
        <v>101</v>
      </c>
    </row>
    <row r="18" spans="2:21" ht="34.5" customHeight="1" thickBot="1" x14ac:dyDescent="0.25">
      <c r="B18" s="22"/>
      <c r="C18" s="23"/>
      <c r="D18" s="23"/>
      <c r="E18" s="23"/>
      <c r="F18" s="23"/>
      <c r="G18" s="23"/>
      <c r="H18" s="24"/>
      <c r="I18" s="24"/>
      <c r="J18" s="24"/>
      <c r="K18" s="24"/>
      <c r="L18" s="24"/>
      <c r="M18" s="24"/>
      <c r="N18" s="24"/>
      <c r="O18" s="24"/>
      <c r="P18" s="24"/>
      <c r="Q18" s="24"/>
      <c r="R18" s="24"/>
      <c r="S18" s="25" t="s">
        <v>102</v>
      </c>
      <c r="T18" s="26" t="s">
        <v>102</v>
      </c>
      <c r="U18" s="26" t="s">
        <v>103</v>
      </c>
    </row>
    <row r="19" spans="2:21" ht="19.5" customHeight="1" thickBot="1" x14ac:dyDescent="0.25">
      <c r="B19" s="60" t="s">
        <v>104</v>
      </c>
      <c r="C19" s="61"/>
      <c r="D19" s="61"/>
      <c r="E19" s="27"/>
      <c r="F19" s="27"/>
      <c r="G19" s="27"/>
      <c r="H19" s="28"/>
      <c r="I19" s="28"/>
      <c r="J19" s="28"/>
      <c r="K19" s="28"/>
      <c r="L19" s="28"/>
      <c r="M19" s="28"/>
      <c r="N19" s="28"/>
      <c r="O19" s="28"/>
      <c r="P19" s="29"/>
      <c r="Q19" s="29"/>
      <c r="R19" s="29"/>
      <c r="S19" s="48">
        <v>263.67797899999999</v>
      </c>
      <c r="T19" s="48">
        <v>221.67803160999995</v>
      </c>
      <c r="U19" s="49">
        <f>+IF(ISERR(T19/S19*100),"N/A",ROUND(T19/S19*100,1))</f>
        <v>84.1</v>
      </c>
    </row>
    <row r="20" spans="2:21" ht="19.5" customHeight="1" thickBot="1" x14ac:dyDescent="0.25">
      <c r="B20" s="62" t="s">
        <v>105</v>
      </c>
      <c r="C20" s="63"/>
      <c r="D20" s="63"/>
      <c r="E20" s="30"/>
      <c r="F20" s="30"/>
      <c r="G20" s="30"/>
      <c r="H20" s="31"/>
      <c r="I20" s="31"/>
      <c r="J20" s="31"/>
      <c r="K20" s="31"/>
      <c r="L20" s="31"/>
      <c r="M20" s="31"/>
      <c r="N20" s="31"/>
      <c r="O20" s="31"/>
      <c r="P20" s="32"/>
      <c r="Q20" s="32"/>
      <c r="R20" s="32"/>
      <c r="S20" s="48">
        <v>221.71601603999997</v>
      </c>
      <c r="T20" s="48">
        <v>221.67803160999995</v>
      </c>
      <c r="U20" s="49">
        <f>+IF(ISERR(T20/S20*100),"N/A",ROUND(T20/S20*100,1))</f>
        <v>100</v>
      </c>
    </row>
    <row r="21" spans="2:21" ht="14.85" customHeight="1" thickTop="1" thickBot="1" x14ac:dyDescent="0.25">
      <c r="B21" s="4" t="s">
        <v>106</v>
      </c>
      <c r="C21" s="5"/>
      <c r="D21" s="5"/>
      <c r="E21" s="5"/>
      <c r="F21" s="5"/>
      <c r="G21" s="5"/>
      <c r="H21" s="6"/>
      <c r="I21" s="6"/>
      <c r="J21" s="6"/>
      <c r="K21" s="6"/>
      <c r="L21" s="6"/>
      <c r="M21" s="6"/>
      <c r="N21" s="6"/>
      <c r="O21" s="6"/>
      <c r="P21" s="6"/>
      <c r="Q21" s="6"/>
      <c r="R21" s="6"/>
      <c r="S21" s="6"/>
      <c r="T21" s="6"/>
      <c r="U21" s="7"/>
    </row>
    <row r="22" spans="2:21" ht="44.25" customHeight="1" thickTop="1" x14ac:dyDescent="0.2">
      <c r="B22" s="64" t="s">
        <v>107</v>
      </c>
      <c r="C22" s="65"/>
      <c r="D22" s="65"/>
      <c r="E22" s="65"/>
      <c r="F22" s="65"/>
      <c r="G22" s="65"/>
      <c r="H22" s="65"/>
      <c r="I22" s="65"/>
      <c r="J22" s="65"/>
      <c r="K22" s="65"/>
      <c r="L22" s="65"/>
      <c r="M22" s="65"/>
      <c r="N22" s="65"/>
      <c r="O22" s="65"/>
      <c r="P22" s="65"/>
      <c r="Q22" s="65"/>
      <c r="R22" s="65"/>
      <c r="S22" s="65"/>
      <c r="T22" s="65"/>
      <c r="U22" s="66"/>
    </row>
    <row r="23" spans="2:21" ht="73.5" customHeight="1" x14ac:dyDescent="0.2">
      <c r="B23" s="54" t="s">
        <v>183</v>
      </c>
      <c r="C23" s="55"/>
      <c r="D23" s="55"/>
      <c r="E23" s="55"/>
      <c r="F23" s="55"/>
      <c r="G23" s="55"/>
      <c r="H23" s="55"/>
      <c r="I23" s="55"/>
      <c r="J23" s="55"/>
      <c r="K23" s="55"/>
      <c r="L23" s="55"/>
      <c r="M23" s="55"/>
      <c r="N23" s="55"/>
      <c r="O23" s="55"/>
      <c r="P23" s="55"/>
      <c r="Q23" s="55"/>
      <c r="R23" s="55"/>
      <c r="S23" s="55"/>
      <c r="T23" s="55"/>
      <c r="U23" s="56"/>
    </row>
    <row r="24" spans="2:21" ht="185.25" customHeight="1" x14ac:dyDescent="0.2">
      <c r="B24" s="54" t="s">
        <v>184</v>
      </c>
      <c r="C24" s="55"/>
      <c r="D24" s="55"/>
      <c r="E24" s="55"/>
      <c r="F24" s="55"/>
      <c r="G24" s="55"/>
      <c r="H24" s="55"/>
      <c r="I24" s="55"/>
      <c r="J24" s="55"/>
      <c r="K24" s="55"/>
      <c r="L24" s="55"/>
      <c r="M24" s="55"/>
      <c r="N24" s="55"/>
      <c r="O24" s="55"/>
      <c r="P24" s="55"/>
      <c r="Q24" s="55"/>
      <c r="R24" s="55"/>
      <c r="S24" s="55"/>
      <c r="T24" s="55"/>
      <c r="U24" s="56"/>
    </row>
    <row r="25" spans="2:21" ht="99" customHeight="1" x14ac:dyDescent="0.2">
      <c r="B25" s="54" t="s">
        <v>185</v>
      </c>
      <c r="C25" s="55"/>
      <c r="D25" s="55"/>
      <c r="E25" s="55"/>
      <c r="F25" s="55"/>
      <c r="G25" s="55"/>
      <c r="H25" s="55"/>
      <c r="I25" s="55"/>
      <c r="J25" s="55"/>
      <c r="K25" s="55"/>
      <c r="L25" s="55"/>
      <c r="M25" s="55"/>
      <c r="N25" s="55"/>
      <c r="O25" s="55"/>
      <c r="P25" s="55"/>
      <c r="Q25" s="55"/>
      <c r="R25" s="55"/>
      <c r="S25" s="55"/>
      <c r="T25" s="55"/>
      <c r="U25" s="56"/>
    </row>
    <row r="26" spans="2:21" ht="90.75" customHeight="1" x14ac:dyDescent="0.2">
      <c r="B26" s="54" t="s">
        <v>186</v>
      </c>
      <c r="C26" s="55"/>
      <c r="D26" s="55"/>
      <c r="E26" s="55"/>
      <c r="F26" s="55"/>
      <c r="G26" s="55"/>
      <c r="H26" s="55"/>
      <c r="I26" s="55"/>
      <c r="J26" s="55"/>
      <c r="K26" s="55"/>
      <c r="L26" s="55"/>
      <c r="M26" s="55"/>
      <c r="N26" s="55"/>
      <c r="O26" s="55"/>
      <c r="P26" s="55"/>
      <c r="Q26" s="55"/>
      <c r="R26" s="55"/>
      <c r="S26" s="55"/>
      <c r="T26" s="55"/>
      <c r="U26" s="56"/>
    </row>
    <row r="27" spans="2:21" ht="86.25" customHeight="1" thickBot="1" x14ac:dyDescent="0.25">
      <c r="B27" s="57" t="s">
        <v>187</v>
      </c>
      <c r="C27" s="58"/>
      <c r="D27" s="58"/>
      <c r="E27" s="58"/>
      <c r="F27" s="58"/>
      <c r="G27" s="58"/>
      <c r="H27" s="58"/>
      <c r="I27" s="58"/>
      <c r="J27" s="58"/>
      <c r="K27" s="58"/>
      <c r="L27" s="58"/>
      <c r="M27" s="58"/>
      <c r="N27" s="58"/>
      <c r="O27" s="58"/>
      <c r="P27" s="58"/>
      <c r="Q27" s="58"/>
      <c r="R27" s="58"/>
      <c r="S27" s="58"/>
      <c r="T27" s="58"/>
      <c r="U27" s="59"/>
    </row>
  </sheetData>
  <mergeCells count="4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B26:U26"/>
    <mergeCell ref="B27:U27"/>
    <mergeCell ref="B19:D19"/>
    <mergeCell ref="B20:D20"/>
    <mergeCell ref="B22:U22"/>
    <mergeCell ref="B23:U23"/>
    <mergeCell ref="B24:U24"/>
    <mergeCell ref="B25:U25"/>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7"/>
  <sheetViews>
    <sheetView zoomScale="80" zoomScaleNormal="80" zoomScaleSheetLayoutView="80" workbookViewId="0">
      <selection activeCell="S29" sqref="S29:U30"/>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25" style="1" customWidth="1"/>
    <col min="19" max="19" width="13" style="1" customWidth="1"/>
    <col min="20" max="20" width="10.75" style="1" customWidth="1"/>
    <col min="21" max="21" width="14.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188</v>
      </c>
      <c r="D4" s="95" t="s">
        <v>189</v>
      </c>
      <c r="E4" s="95"/>
      <c r="F4" s="95"/>
      <c r="G4" s="95"/>
      <c r="H4" s="95"/>
      <c r="I4" s="35"/>
      <c r="J4" s="36" t="s">
        <v>9</v>
      </c>
      <c r="K4" s="37" t="s">
        <v>10</v>
      </c>
      <c r="L4" s="96" t="s">
        <v>11</v>
      </c>
      <c r="M4" s="96"/>
      <c r="N4" s="96"/>
      <c r="O4" s="96"/>
      <c r="P4" s="36" t="s">
        <v>12</v>
      </c>
      <c r="Q4" s="96" t="s">
        <v>162</v>
      </c>
      <c r="R4" s="96"/>
      <c r="S4" s="36" t="s">
        <v>14</v>
      </c>
      <c r="T4" s="96" t="s">
        <v>128</v>
      </c>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60.75" customHeight="1" thickBot="1" x14ac:dyDescent="0.25">
      <c r="B6" s="38" t="s">
        <v>16</v>
      </c>
      <c r="C6" s="69" t="s">
        <v>17</v>
      </c>
      <c r="D6" s="69"/>
      <c r="E6" s="69"/>
      <c r="F6" s="69"/>
      <c r="G6" s="69"/>
      <c r="H6" s="39"/>
      <c r="I6" s="39"/>
      <c r="J6" s="39" t="s">
        <v>18</v>
      </c>
      <c r="K6" s="69" t="s">
        <v>164</v>
      </c>
      <c r="L6" s="69"/>
      <c r="M6" s="69"/>
      <c r="N6" s="40"/>
      <c r="O6" s="39" t="s">
        <v>20</v>
      </c>
      <c r="P6" s="69" t="s">
        <v>165</v>
      </c>
      <c r="Q6" s="69"/>
      <c r="R6" s="41"/>
      <c r="S6" s="39" t="s">
        <v>22</v>
      </c>
      <c r="T6" s="69" t="s">
        <v>166</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0.5"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189" customHeight="1" thickTop="1" x14ac:dyDescent="0.2">
      <c r="A11" s="11"/>
      <c r="B11" s="12" t="s">
        <v>38</v>
      </c>
      <c r="C11" s="68" t="s">
        <v>190</v>
      </c>
      <c r="D11" s="68"/>
      <c r="E11" s="68"/>
      <c r="F11" s="68"/>
      <c r="G11" s="68"/>
      <c r="H11" s="68"/>
      <c r="I11" s="68" t="s">
        <v>191</v>
      </c>
      <c r="J11" s="68"/>
      <c r="K11" s="68"/>
      <c r="L11" s="68" t="s">
        <v>192</v>
      </c>
      <c r="M11" s="68"/>
      <c r="N11" s="68"/>
      <c r="O11" s="68"/>
      <c r="P11" s="13" t="s">
        <v>42</v>
      </c>
      <c r="Q11" s="13" t="s">
        <v>43</v>
      </c>
      <c r="R11" s="42">
        <v>8.6999999999999993</v>
      </c>
      <c r="S11" s="42">
        <v>33.32</v>
      </c>
      <c r="T11" s="42">
        <v>34.270000000000003</v>
      </c>
      <c r="U11" s="46">
        <f>102.85</f>
        <v>102.85</v>
      </c>
    </row>
    <row r="12" spans="1:21" ht="153.75" customHeight="1" x14ac:dyDescent="0.2">
      <c r="A12" s="11"/>
      <c r="B12" s="14" t="s">
        <v>50</v>
      </c>
      <c r="C12" s="67" t="s">
        <v>50</v>
      </c>
      <c r="D12" s="67"/>
      <c r="E12" s="67"/>
      <c r="F12" s="67"/>
      <c r="G12" s="67"/>
      <c r="H12" s="67"/>
      <c r="I12" s="67" t="s">
        <v>193</v>
      </c>
      <c r="J12" s="67"/>
      <c r="K12" s="67"/>
      <c r="L12" s="67" t="s">
        <v>194</v>
      </c>
      <c r="M12" s="67"/>
      <c r="N12" s="67"/>
      <c r="O12" s="67"/>
      <c r="P12" s="15" t="s">
        <v>42</v>
      </c>
      <c r="Q12" s="15" t="s">
        <v>43</v>
      </c>
      <c r="R12" s="44">
        <v>0.24</v>
      </c>
      <c r="S12" s="44">
        <v>0.24</v>
      </c>
      <c r="T12" s="44">
        <v>0.15</v>
      </c>
      <c r="U12" s="47">
        <f>62.5</f>
        <v>62.5</v>
      </c>
    </row>
    <row r="13" spans="1:21" ht="138" customHeight="1" thickBot="1" x14ac:dyDescent="0.25">
      <c r="A13" s="11"/>
      <c r="B13" s="14" t="s">
        <v>50</v>
      </c>
      <c r="C13" s="67" t="s">
        <v>50</v>
      </c>
      <c r="D13" s="67"/>
      <c r="E13" s="67"/>
      <c r="F13" s="67"/>
      <c r="G13" s="67"/>
      <c r="H13" s="67"/>
      <c r="I13" s="67" t="s">
        <v>195</v>
      </c>
      <c r="J13" s="67"/>
      <c r="K13" s="67"/>
      <c r="L13" s="67" t="s">
        <v>196</v>
      </c>
      <c r="M13" s="67"/>
      <c r="N13" s="67"/>
      <c r="O13" s="67"/>
      <c r="P13" s="15" t="s">
        <v>42</v>
      </c>
      <c r="Q13" s="15" t="s">
        <v>43</v>
      </c>
      <c r="R13" s="44">
        <v>1.45</v>
      </c>
      <c r="S13" s="44">
        <v>1.45</v>
      </c>
      <c r="T13" s="44">
        <v>1.65</v>
      </c>
      <c r="U13" s="47">
        <f>113.79</f>
        <v>113.79</v>
      </c>
    </row>
    <row r="14" spans="1:21" ht="191.25" customHeight="1" thickTop="1" x14ac:dyDescent="0.2">
      <c r="A14" s="11"/>
      <c r="B14" s="12" t="s">
        <v>44</v>
      </c>
      <c r="C14" s="68" t="s">
        <v>197</v>
      </c>
      <c r="D14" s="68"/>
      <c r="E14" s="68"/>
      <c r="F14" s="68"/>
      <c r="G14" s="68"/>
      <c r="H14" s="68"/>
      <c r="I14" s="68" t="s">
        <v>198</v>
      </c>
      <c r="J14" s="68"/>
      <c r="K14" s="68"/>
      <c r="L14" s="68" t="s">
        <v>199</v>
      </c>
      <c r="M14" s="68"/>
      <c r="N14" s="68"/>
      <c r="O14" s="68"/>
      <c r="P14" s="13" t="s">
        <v>42</v>
      </c>
      <c r="Q14" s="13" t="s">
        <v>43</v>
      </c>
      <c r="R14" s="42">
        <v>68</v>
      </c>
      <c r="S14" s="42">
        <v>80</v>
      </c>
      <c r="T14" s="42">
        <v>150.37</v>
      </c>
      <c r="U14" s="46">
        <f>187.96</f>
        <v>187.96</v>
      </c>
    </row>
    <row r="15" spans="1:21" ht="133.5" customHeight="1" x14ac:dyDescent="0.2">
      <c r="A15" s="11"/>
      <c r="B15" s="14" t="s">
        <v>50</v>
      </c>
      <c r="C15" s="67" t="s">
        <v>50</v>
      </c>
      <c r="D15" s="67"/>
      <c r="E15" s="67"/>
      <c r="F15" s="67"/>
      <c r="G15" s="67"/>
      <c r="H15" s="67"/>
      <c r="I15" s="67" t="s">
        <v>200</v>
      </c>
      <c r="J15" s="67"/>
      <c r="K15" s="67"/>
      <c r="L15" s="67" t="s">
        <v>201</v>
      </c>
      <c r="M15" s="67"/>
      <c r="N15" s="67"/>
      <c r="O15" s="67"/>
      <c r="P15" s="15" t="s">
        <v>42</v>
      </c>
      <c r="Q15" s="15" t="s">
        <v>53</v>
      </c>
      <c r="R15" s="44">
        <v>100</v>
      </c>
      <c r="S15" s="44">
        <v>100</v>
      </c>
      <c r="T15" s="44">
        <v>102.21</v>
      </c>
      <c r="U15" s="47">
        <f>102.21</f>
        <v>102.21</v>
      </c>
    </row>
    <row r="16" spans="1:21" ht="133.5" customHeight="1" thickBot="1" x14ac:dyDescent="0.25">
      <c r="A16" s="11"/>
      <c r="B16" s="14" t="s">
        <v>50</v>
      </c>
      <c r="C16" s="67" t="s">
        <v>50</v>
      </c>
      <c r="D16" s="67"/>
      <c r="E16" s="67"/>
      <c r="F16" s="67"/>
      <c r="G16" s="67"/>
      <c r="H16" s="67"/>
      <c r="I16" s="67" t="s">
        <v>202</v>
      </c>
      <c r="J16" s="67"/>
      <c r="K16" s="67"/>
      <c r="L16" s="67" t="s">
        <v>203</v>
      </c>
      <c r="M16" s="67"/>
      <c r="N16" s="67"/>
      <c r="O16" s="67"/>
      <c r="P16" s="15" t="s">
        <v>42</v>
      </c>
      <c r="Q16" s="15" t="s">
        <v>43</v>
      </c>
      <c r="R16" s="44">
        <v>100</v>
      </c>
      <c r="S16" s="44">
        <v>100</v>
      </c>
      <c r="T16" s="44">
        <v>103.33</v>
      </c>
      <c r="U16" s="47">
        <f>103.33</f>
        <v>103.33</v>
      </c>
    </row>
    <row r="17" spans="1:22" ht="174.75" customHeight="1" thickTop="1" x14ac:dyDescent="0.2">
      <c r="A17" s="11"/>
      <c r="B17" s="12" t="s">
        <v>56</v>
      </c>
      <c r="C17" s="68" t="s">
        <v>204</v>
      </c>
      <c r="D17" s="68"/>
      <c r="E17" s="68"/>
      <c r="F17" s="68"/>
      <c r="G17" s="68"/>
      <c r="H17" s="68"/>
      <c r="I17" s="68" t="s">
        <v>205</v>
      </c>
      <c r="J17" s="68"/>
      <c r="K17" s="68"/>
      <c r="L17" s="68" t="s">
        <v>206</v>
      </c>
      <c r="M17" s="68"/>
      <c r="N17" s="68"/>
      <c r="O17" s="68"/>
      <c r="P17" s="13" t="s">
        <v>42</v>
      </c>
      <c r="Q17" s="13" t="s">
        <v>53</v>
      </c>
      <c r="R17" s="42">
        <v>97.8</v>
      </c>
      <c r="S17" s="42">
        <v>97.78</v>
      </c>
      <c r="T17" s="42">
        <v>83.93</v>
      </c>
      <c r="U17" s="46">
        <f>85.83</f>
        <v>85.83</v>
      </c>
    </row>
    <row r="18" spans="1:22" ht="109.5" customHeight="1" x14ac:dyDescent="0.2">
      <c r="A18" s="11"/>
      <c r="B18" s="14" t="s">
        <v>50</v>
      </c>
      <c r="C18" s="67" t="s">
        <v>207</v>
      </c>
      <c r="D18" s="67"/>
      <c r="E18" s="67"/>
      <c r="F18" s="67"/>
      <c r="G18" s="67"/>
      <c r="H18" s="67"/>
      <c r="I18" s="67" t="s">
        <v>208</v>
      </c>
      <c r="J18" s="67"/>
      <c r="K18" s="67"/>
      <c r="L18" s="67" t="s">
        <v>209</v>
      </c>
      <c r="M18" s="67"/>
      <c r="N18" s="67"/>
      <c r="O18" s="67"/>
      <c r="P18" s="15" t="s">
        <v>42</v>
      </c>
      <c r="Q18" s="15" t="s">
        <v>210</v>
      </c>
      <c r="R18" s="44">
        <v>100</v>
      </c>
      <c r="S18" s="44">
        <v>100</v>
      </c>
      <c r="T18" s="44">
        <v>100</v>
      </c>
      <c r="U18" s="47">
        <f>100</f>
        <v>100</v>
      </c>
    </row>
    <row r="19" spans="1:22" ht="136.5" customHeight="1" x14ac:dyDescent="0.2">
      <c r="A19" s="11"/>
      <c r="B19" s="14" t="s">
        <v>50</v>
      </c>
      <c r="C19" s="67" t="s">
        <v>211</v>
      </c>
      <c r="D19" s="67"/>
      <c r="E19" s="67"/>
      <c r="F19" s="67"/>
      <c r="G19" s="67"/>
      <c r="H19" s="67"/>
      <c r="I19" s="67" t="s">
        <v>212</v>
      </c>
      <c r="J19" s="67"/>
      <c r="K19" s="67"/>
      <c r="L19" s="67" t="s">
        <v>213</v>
      </c>
      <c r="M19" s="67"/>
      <c r="N19" s="67"/>
      <c r="O19" s="67"/>
      <c r="P19" s="15" t="s">
        <v>42</v>
      </c>
      <c r="Q19" s="15" t="s">
        <v>53</v>
      </c>
      <c r="R19" s="44">
        <v>84</v>
      </c>
      <c r="S19" s="44">
        <v>84.21</v>
      </c>
      <c r="T19" s="44">
        <v>100</v>
      </c>
      <c r="U19" s="47">
        <f>118.75</f>
        <v>118.75</v>
      </c>
    </row>
    <row r="20" spans="1:22" ht="219.75" customHeight="1" thickBot="1" x14ac:dyDescent="0.25">
      <c r="A20" s="11"/>
      <c r="B20" s="14" t="s">
        <v>50</v>
      </c>
      <c r="C20" s="67" t="s">
        <v>214</v>
      </c>
      <c r="D20" s="67"/>
      <c r="E20" s="67"/>
      <c r="F20" s="67"/>
      <c r="G20" s="67"/>
      <c r="H20" s="67"/>
      <c r="I20" s="67" t="s">
        <v>215</v>
      </c>
      <c r="J20" s="67"/>
      <c r="K20" s="67"/>
      <c r="L20" s="67" t="s">
        <v>216</v>
      </c>
      <c r="M20" s="67"/>
      <c r="N20" s="67"/>
      <c r="O20" s="67"/>
      <c r="P20" s="15" t="s">
        <v>42</v>
      </c>
      <c r="Q20" s="15" t="s">
        <v>53</v>
      </c>
      <c r="R20" s="44">
        <v>93.3</v>
      </c>
      <c r="S20" s="44">
        <v>93.3</v>
      </c>
      <c r="T20" s="44">
        <v>100</v>
      </c>
      <c r="U20" s="47">
        <f>107.18</f>
        <v>107.18</v>
      </c>
    </row>
    <row r="21" spans="1:22" ht="127.5" customHeight="1" thickTop="1" x14ac:dyDescent="0.2">
      <c r="A21" s="11"/>
      <c r="B21" s="12" t="s">
        <v>75</v>
      </c>
      <c r="C21" s="68" t="s">
        <v>217</v>
      </c>
      <c r="D21" s="68"/>
      <c r="E21" s="68"/>
      <c r="F21" s="68"/>
      <c r="G21" s="68"/>
      <c r="H21" s="68"/>
      <c r="I21" s="68" t="s">
        <v>218</v>
      </c>
      <c r="J21" s="68"/>
      <c r="K21" s="68"/>
      <c r="L21" s="68" t="s">
        <v>219</v>
      </c>
      <c r="M21" s="68"/>
      <c r="N21" s="68"/>
      <c r="O21" s="68"/>
      <c r="P21" s="13" t="s">
        <v>42</v>
      </c>
      <c r="Q21" s="13" t="s">
        <v>79</v>
      </c>
      <c r="R21" s="42">
        <v>100</v>
      </c>
      <c r="S21" s="42">
        <v>100</v>
      </c>
      <c r="T21" s="42">
        <v>104.07</v>
      </c>
      <c r="U21" s="46">
        <f>104.07</f>
        <v>104.07</v>
      </c>
    </row>
    <row r="22" spans="1:22" ht="93.75" customHeight="1" x14ac:dyDescent="0.2">
      <c r="A22" s="11"/>
      <c r="B22" s="14" t="s">
        <v>50</v>
      </c>
      <c r="C22" s="67" t="s">
        <v>220</v>
      </c>
      <c r="D22" s="67"/>
      <c r="E22" s="67"/>
      <c r="F22" s="67"/>
      <c r="G22" s="67"/>
      <c r="H22" s="67"/>
      <c r="I22" s="67" t="s">
        <v>221</v>
      </c>
      <c r="J22" s="67"/>
      <c r="K22" s="67"/>
      <c r="L22" s="67" t="s">
        <v>222</v>
      </c>
      <c r="M22" s="67"/>
      <c r="N22" s="67"/>
      <c r="O22" s="67"/>
      <c r="P22" s="15" t="s">
        <v>42</v>
      </c>
      <c r="Q22" s="15" t="s">
        <v>79</v>
      </c>
      <c r="R22" s="44">
        <v>100</v>
      </c>
      <c r="S22" s="44">
        <v>100</v>
      </c>
      <c r="T22" s="44">
        <v>100</v>
      </c>
      <c r="U22" s="47">
        <f>100</f>
        <v>100</v>
      </c>
    </row>
    <row r="23" spans="1:22" ht="75" customHeight="1" x14ac:dyDescent="0.2">
      <c r="A23" s="11"/>
      <c r="B23" s="14" t="s">
        <v>50</v>
      </c>
      <c r="C23" s="67" t="s">
        <v>223</v>
      </c>
      <c r="D23" s="67"/>
      <c r="E23" s="67"/>
      <c r="F23" s="67"/>
      <c r="G23" s="67"/>
      <c r="H23" s="67"/>
      <c r="I23" s="67" t="s">
        <v>224</v>
      </c>
      <c r="J23" s="67"/>
      <c r="K23" s="67"/>
      <c r="L23" s="67" t="s">
        <v>225</v>
      </c>
      <c r="M23" s="67"/>
      <c r="N23" s="67"/>
      <c r="O23" s="67"/>
      <c r="P23" s="15" t="s">
        <v>42</v>
      </c>
      <c r="Q23" s="15" t="s">
        <v>182</v>
      </c>
      <c r="R23" s="44">
        <v>100</v>
      </c>
      <c r="S23" s="44">
        <v>100</v>
      </c>
      <c r="T23" s="44">
        <v>100</v>
      </c>
      <c r="U23" s="47">
        <f>100</f>
        <v>100</v>
      </c>
    </row>
    <row r="24" spans="1:22" ht="75" customHeight="1" x14ac:dyDescent="0.2">
      <c r="A24" s="11"/>
      <c r="B24" s="14" t="s">
        <v>50</v>
      </c>
      <c r="C24" s="67" t="s">
        <v>226</v>
      </c>
      <c r="D24" s="67"/>
      <c r="E24" s="67"/>
      <c r="F24" s="67"/>
      <c r="G24" s="67"/>
      <c r="H24" s="67"/>
      <c r="I24" s="67" t="s">
        <v>227</v>
      </c>
      <c r="J24" s="67"/>
      <c r="K24" s="67"/>
      <c r="L24" s="67" t="s">
        <v>228</v>
      </c>
      <c r="M24" s="67"/>
      <c r="N24" s="67"/>
      <c r="O24" s="67"/>
      <c r="P24" s="15" t="s">
        <v>42</v>
      </c>
      <c r="Q24" s="15" t="s">
        <v>79</v>
      </c>
      <c r="R24" s="44">
        <v>100</v>
      </c>
      <c r="S24" s="44">
        <v>100</v>
      </c>
      <c r="T24" s="44">
        <v>100</v>
      </c>
      <c r="U24" s="47">
        <f>100</f>
        <v>100</v>
      </c>
    </row>
    <row r="25" spans="1:22" ht="227.25" customHeight="1" thickBot="1" x14ac:dyDescent="0.25">
      <c r="A25" s="11"/>
      <c r="B25" s="14" t="s">
        <v>50</v>
      </c>
      <c r="C25" s="67" t="s">
        <v>229</v>
      </c>
      <c r="D25" s="67"/>
      <c r="E25" s="67"/>
      <c r="F25" s="67"/>
      <c r="G25" s="67"/>
      <c r="H25" s="67"/>
      <c r="I25" s="67" t="s">
        <v>230</v>
      </c>
      <c r="J25" s="67"/>
      <c r="K25" s="67"/>
      <c r="L25" s="98" t="s">
        <v>231</v>
      </c>
      <c r="M25" s="98"/>
      <c r="N25" s="98"/>
      <c r="O25" s="98"/>
      <c r="P25" s="15" t="s">
        <v>42</v>
      </c>
      <c r="Q25" s="15" t="s">
        <v>79</v>
      </c>
      <c r="R25" s="44">
        <v>93.3</v>
      </c>
      <c r="S25" s="44">
        <v>93.33</v>
      </c>
      <c r="T25" s="44">
        <v>57.78</v>
      </c>
      <c r="U25" s="47">
        <f>61.91</f>
        <v>61.91</v>
      </c>
    </row>
    <row r="26" spans="1:22" ht="14.25" customHeight="1" thickTop="1" thickBot="1" x14ac:dyDescent="0.25">
      <c r="B26" s="4" t="s">
        <v>99</v>
      </c>
      <c r="C26" s="5"/>
      <c r="D26" s="5"/>
      <c r="E26" s="5"/>
      <c r="F26" s="5"/>
      <c r="G26" s="5"/>
      <c r="H26" s="6"/>
      <c r="I26" s="6"/>
      <c r="J26" s="6"/>
      <c r="K26" s="6"/>
      <c r="L26" s="6"/>
      <c r="M26" s="6"/>
      <c r="N26" s="6"/>
      <c r="O26" s="6"/>
      <c r="P26" s="6"/>
      <c r="Q26" s="6"/>
      <c r="R26" s="6"/>
      <c r="S26" s="6"/>
      <c r="T26" s="6"/>
      <c r="U26" s="7"/>
      <c r="V26" s="16"/>
    </row>
    <row r="27" spans="1:22" ht="26.25" customHeight="1" thickTop="1" x14ac:dyDescent="0.2">
      <c r="B27" s="17"/>
      <c r="C27" s="18"/>
      <c r="D27" s="18"/>
      <c r="E27" s="18"/>
      <c r="F27" s="18"/>
      <c r="G27" s="18"/>
      <c r="H27" s="19"/>
      <c r="I27" s="19"/>
      <c r="J27" s="19"/>
      <c r="K27" s="19"/>
      <c r="L27" s="19"/>
      <c r="M27" s="19"/>
      <c r="N27" s="19"/>
      <c r="O27" s="19"/>
      <c r="P27" s="19"/>
      <c r="Q27" s="19"/>
      <c r="R27" s="20"/>
      <c r="S27" s="21" t="s">
        <v>33</v>
      </c>
      <c r="T27" s="21" t="s">
        <v>100</v>
      </c>
      <c r="U27" s="8" t="s">
        <v>101</v>
      </c>
    </row>
    <row r="28" spans="1:22" ht="37.5" customHeight="1" thickBot="1" x14ac:dyDescent="0.25">
      <c r="B28" s="22"/>
      <c r="C28" s="23"/>
      <c r="D28" s="23"/>
      <c r="E28" s="23"/>
      <c r="F28" s="23"/>
      <c r="G28" s="23"/>
      <c r="H28" s="24"/>
      <c r="I28" s="24"/>
      <c r="J28" s="24"/>
      <c r="K28" s="24"/>
      <c r="L28" s="24"/>
      <c r="M28" s="24"/>
      <c r="N28" s="24"/>
      <c r="O28" s="24"/>
      <c r="P28" s="24"/>
      <c r="Q28" s="24"/>
      <c r="R28" s="24"/>
      <c r="S28" s="25" t="s">
        <v>102</v>
      </c>
      <c r="T28" s="26" t="s">
        <v>102</v>
      </c>
      <c r="U28" s="26" t="s">
        <v>103</v>
      </c>
    </row>
    <row r="29" spans="1:22" ht="18" customHeight="1" thickBot="1" x14ac:dyDescent="0.25">
      <c r="B29" s="60" t="s">
        <v>104</v>
      </c>
      <c r="C29" s="61"/>
      <c r="D29" s="61"/>
      <c r="E29" s="27"/>
      <c r="F29" s="27"/>
      <c r="G29" s="27"/>
      <c r="H29" s="28"/>
      <c r="I29" s="28"/>
      <c r="J29" s="28"/>
      <c r="K29" s="28"/>
      <c r="L29" s="28"/>
      <c r="M29" s="28"/>
      <c r="N29" s="28"/>
      <c r="O29" s="28"/>
      <c r="P29" s="29"/>
      <c r="Q29" s="29"/>
      <c r="R29" s="29"/>
      <c r="S29" s="48">
        <v>281.14434899999998</v>
      </c>
      <c r="T29" s="48">
        <v>331.91451576000003</v>
      </c>
      <c r="U29" s="49">
        <f>+IF(ISERR(T29/S29*100),"N/A",ROUND(T29/S29*100,1))</f>
        <v>118.1</v>
      </c>
    </row>
    <row r="30" spans="1:22" ht="18" customHeight="1" thickBot="1" x14ac:dyDescent="0.25">
      <c r="B30" s="62" t="s">
        <v>105</v>
      </c>
      <c r="C30" s="63"/>
      <c r="D30" s="63"/>
      <c r="E30" s="30"/>
      <c r="F30" s="30"/>
      <c r="G30" s="30"/>
      <c r="H30" s="31"/>
      <c r="I30" s="31"/>
      <c r="J30" s="31"/>
      <c r="K30" s="31"/>
      <c r="L30" s="31"/>
      <c r="M30" s="31"/>
      <c r="N30" s="31"/>
      <c r="O30" s="31"/>
      <c r="P30" s="32"/>
      <c r="Q30" s="32"/>
      <c r="R30" s="32"/>
      <c r="S30" s="48">
        <v>331.91462678000005</v>
      </c>
      <c r="T30" s="48">
        <v>331.91451576000003</v>
      </c>
      <c r="U30" s="49">
        <f>+IF(ISERR(T30/S30*100),"N/A",ROUND(T30/S30*100,1))</f>
        <v>100</v>
      </c>
    </row>
    <row r="31" spans="1:22" ht="14.85" customHeight="1" thickTop="1" thickBot="1" x14ac:dyDescent="0.25">
      <c r="B31" s="4" t="s">
        <v>106</v>
      </c>
      <c r="C31" s="5"/>
      <c r="D31" s="5"/>
      <c r="E31" s="5"/>
      <c r="F31" s="5"/>
      <c r="G31" s="5"/>
      <c r="H31" s="6"/>
      <c r="I31" s="6"/>
      <c r="J31" s="6"/>
      <c r="K31" s="6"/>
      <c r="L31" s="6"/>
      <c r="M31" s="6"/>
      <c r="N31" s="6"/>
      <c r="O31" s="6"/>
      <c r="P31" s="6"/>
      <c r="Q31" s="6"/>
      <c r="R31" s="6"/>
      <c r="S31" s="6"/>
      <c r="T31" s="6"/>
      <c r="U31" s="7"/>
    </row>
    <row r="32" spans="1:22" ht="44.25" customHeight="1" thickTop="1" x14ac:dyDescent="0.2">
      <c r="B32" s="64" t="s">
        <v>107</v>
      </c>
      <c r="C32" s="65"/>
      <c r="D32" s="65"/>
      <c r="E32" s="65"/>
      <c r="F32" s="65"/>
      <c r="G32" s="65"/>
      <c r="H32" s="65"/>
      <c r="I32" s="65"/>
      <c r="J32" s="65"/>
      <c r="K32" s="65"/>
      <c r="L32" s="65"/>
      <c r="M32" s="65"/>
      <c r="N32" s="65"/>
      <c r="O32" s="65"/>
      <c r="P32" s="65"/>
      <c r="Q32" s="65"/>
      <c r="R32" s="65"/>
      <c r="S32" s="65"/>
      <c r="T32" s="65"/>
      <c r="U32" s="66"/>
    </row>
    <row r="33" spans="2:21" ht="101.25" customHeight="1" x14ac:dyDescent="0.2">
      <c r="B33" s="54" t="s">
        <v>232</v>
      </c>
      <c r="C33" s="55"/>
      <c r="D33" s="55"/>
      <c r="E33" s="55"/>
      <c r="F33" s="55"/>
      <c r="G33" s="55"/>
      <c r="H33" s="55"/>
      <c r="I33" s="55"/>
      <c r="J33" s="55"/>
      <c r="K33" s="55"/>
      <c r="L33" s="55"/>
      <c r="M33" s="55"/>
      <c r="N33" s="55"/>
      <c r="O33" s="55"/>
      <c r="P33" s="55"/>
      <c r="Q33" s="55"/>
      <c r="R33" s="55"/>
      <c r="S33" s="55"/>
      <c r="T33" s="55"/>
      <c r="U33" s="56"/>
    </row>
    <row r="34" spans="2:21" ht="138" customHeight="1" x14ac:dyDescent="0.2">
      <c r="B34" s="54" t="s">
        <v>233</v>
      </c>
      <c r="C34" s="55"/>
      <c r="D34" s="55"/>
      <c r="E34" s="55"/>
      <c r="F34" s="55"/>
      <c r="G34" s="55"/>
      <c r="H34" s="55"/>
      <c r="I34" s="55"/>
      <c r="J34" s="55"/>
      <c r="K34" s="55"/>
      <c r="L34" s="55"/>
      <c r="M34" s="55"/>
      <c r="N34" s="55"/>
      <c r="O34" s="55"/>
      <c r="P34" s="55"/>
      <c r="Q34" s="55"/>
      <c r="R34" s="55"/>
      <c r="S34" s="55"/>
      <c r="T34" s="55"/>
      <c r="U34" s="56"/>
    </row>
    <row r="35" spans="2:21" ht="105.75" customHeight="1" x14ac:dyDescent="0.2">
      <c r="B35" s="54" t="s">
        <v>234</v>
      </c>
      <c r="C35" s="55"/>
      <c r="D35" s="55"/>
      <c r="E35" s="55"/>
      <c r="F35" s="55"/>
      <c r="G35" s="55"/>
      <c r="H35" s="55"/>
      <c r="I35" s="55"/>
      <c r="J35" s="55"/>
      <c r="K35" s="55"/>
      <c r="L35" s="55"/>
      <c r="M35" s="55"/>
      <c r="N35" s="55"/>
      <c r="O35" s="55"/>
      <c r="P35" s="55"/>
      <c r="Q35" s="55"/>
      <c r="R35" s="55"/>
      <c r="S35" s="55"/>
      <c r="T35" s="55"/>
      <c r="U35" s="56"/>
    </row>
    <row r="36" spans="2:21" ht="99.75" customHeight="1" x14ac:dyDescent="0.2">
      <c r="B36" s="54" t="s">
        <v>235</v>
      </c>
      <c r="C36" s="55"/>
      <c r="D36" s="55"/>
      <c r="E36" s="55"/>
      <c r="F36" s="55"/>
      <c r="G36" s="55"/>
      <c r="H36" s="55"/>
      <c r="I36" s="55"/>
      <c r="J36" s="55"/>
      <c r="K36" s="55"/>
      <c r="L36" s="55"/>
      <c r="M36" s="55"/>
      <c r="N36" s="55"/>
      <c r="O36" s="55"/>
      <c r="P36" s="55"/>
      <c r="Q36" s="55"/>
      <c r="R36" s="55"/>
      <c r="S36" s="55"/>
      <c r="T36" s="55"/>
      <c r="U36" s="56"/>
    </row>
    <row r="37" spans="2:21" ht="153.19999999999999" customHeight="1" x14ac:dyDescent="0.2">
      <c r="B37" s="54" t="s">
        <v>236</v>
      </c>
      <c r="C37" s="55"/>
      <c r="D37" s="55"/>
      <c r="E37" s="55"/>
      <c r="F37" s="55"/>
      <c r="G37" s="55"/>
      <c r="H37" s="55"/>
      <c r="I37" s="55"/>
      <c r="J37" s="55"/>
      <c r="K37" s="55"/>
      <c r="L37" s="55"/>
      <c r="M37" s="55"/>
      <c r="N37" s="55"/>
      <c r="O37" s="55"/>
      <c r="P37" s="55"/>
      <c r="Q37" s="55"/>
      <c r="R37" s="55"/>
      <c r="S37" s="55"/>
      <c r="T37" s="55"/>
      <c r="U37" s="56"/>
    </row>
    <row r="38" spans="2:21" ht="65.25" customHeight="1" x14ac:dyDescent="0.2">
      <c r="B38" s="54" t="s">
        <v>237</v>
      </c>
      <c r="C38" s="55"/>
      <c r="D38" s="55"/>
      <c r="E38" s="55"/>
      <c r="F38" s="55"/>
      <c r="G38" s="55"/>
      <c r="H38" s="55"/>
      <c r="I38" s="55"/>
      <c r="J38" s="55"/>
      <c r="K38" s="55"/>
      <c r="L38" s="55"/>
      <c r="M38" s="55"/>
      <c r="N38" s="55"/>
      <c r="O38" s="55"/>
      <c r="P38" s="55"/>
      <c r="Q38" s="55"/>
      <c r="R38" s="55"/>
      <c r="S38" s="55"/>
      <c r="T38" s="55"/>
      <c r="U38" s="56"/>
    </row>
    <row r="39" spans="2:21" ht="93.6" customHeight="1" x14ac:dyDescent="0.2">
      <c r="B39" s="54" t="s">
        <v>238</v>
      </c>
      <c r="C39" s="55"/>
      <c r="D39" s="55"/>
      <c r="E39" s="55"/>
      <c r="F39" s="55"/>
      <c r="G39" s="55"/>
      <c r="H39" s="55"/>
      <c r="I39" s="55"/>
      <c r="J39" s="55"/>
      <c r="K39" s="55"/>
      <c r="L39" s="55"/>
      <c r="M39" s="55"/>
      <c r="N39" s="55"/>
      <c r="O39" s="55"/>
      <c r="P39" s="55"/>
      <c r="Q39" s="55"/>
      <c r="R39" s="55"/>
      <c r="S39" s="55"/>
      <c r="T39" s="55"/>
      <c r="U39" s="56"/>
    </row>
    <row r="40" spans="2:21" ht="57" customHeight="1" x14ac:dyDescent="0.2">
      <c r="B40" s="54" t="s">
        <v>239</v>
      </c>
      <c r="C40" s="55"/>
      <c r="D40" s="55"/>
      <c r="E40" s="55"/>
      <c r="F40" s="55"/>
      <c r="G40" s="55"/>
      <c r="H40" s="55"/>
      <c r="I40" s="55"/>
      <c r="J40" s="55"/>
      <c r="K40" s="55"/>
      <c r="L40" s="55"/>
      <c r="M40" s="55"/>
      <c r="N40" s="55"/>
      <c r="O40" s="55"/>
      <c r="P40" s="55"/>
      <c r="Q40" s="55"/>
      <c r="R40" s="55"/>
      <c r="S40" s="55"/>
      <c r="T40" s="55"/>
      <c r="U40" s="56"/>
    </row>
    <row r="41" spans="2:21" ht="79.5" customHeight="1" x14ac:dyDescent="0.2">
      <c r="B41" s="54" t="s">
        <v>240</v>
      </c>
      <c r="C41" s="55"/>
      <c r="D41" s="55"/>
      <c r="E41" s="55"/>
      <c r="F41" s="55"/>
      <c r="G41" s="55"/>
      <c r="H41" s="55"/>
      <c r="I41" s="55"/>
      <c r="J41" s="55"/>
      <c r="K41" s="55"/>
      <c r="L41" s="55"/>
      <c r="M41" s="55"/>
      <c r="N41" s="55"/>
      <c r="O41" s="55"/>
      <c r="P41" s="55"/>
      <c r="Q41" s="55"/>
      <c r="R41" s="55"/>
      <c r="S41" s="55"/>
      <c r="T41" s="55"/>
      <c r="U41" s="56"/>
    </row>
    <row r="42" spans="2:21" ht="85.5" customHeight="1" x14ac:dyDescent="0.2">
      <c r="B42" s="54" t="s">
        <v>241</v>
      </c>
      <c r="C42" s="55"/>
      <c r="D42" s="55"/>
      <c r="E42" s="55"/>
      <c r="F42" s="55"/>
      <c r="G42" s="55"/>
      <c r="H42" s="55"/>
      <c r="I42" s="55"/>
      <c r="J42" s="55"/>
      <c r="K42" s="55"/>
      <c r="L42" s="55"/>
      <c r="M42" s="55"/>
      <c r="N42" s="55"/>
      <c r="O42" s="55"/>
      <c r="P42" s="55"/>
      <c r="Q42" s="55"/>
      <c r="R42" s="55"/>
      <c r="S42" s="55"/>
      <c r="T42" s="55"/>
      <c r="U42" s="56"/>
    </row>
    <row r="43" spans="2:21" ht="79.7" customHeight="1" x14ac:dyDescent="0.2">
      <c r="B43" s="54" t="s">
        <v>242</v>
      </c>
      <c r="C43" s="55"/>
      <c r="D43" s="55"/>
      <c r="E43" s="55"/>
      <c r="F43" s="55"/>
      <c r="G43" s="55"/>
      <c r="H43" s="55"/>
      <c r="I43" s="55"/>
      <c r="J43" s="55"/>
      <c r="K43" s="55"/>
      <c r="L43" s="55"/>
      <c r="M43" s="55"/>
      <c r="N43" s="55"/>
      <c r="O43" s="55"/>
      <c r="P43" s="55"/>
      <c r="Q43" s="55"/>
      <c r="R43" s="55"/>
      <c r="S43" s="55"/>
      <c r="T43" s="55"/>
      <c r="U43" s="56"/>
    </row>
    <row r="44" spans="2:21" ht="90.75" customHeight="1" x14ac:dyDescent="0.2">
      <c r="B44" s="54" t="s">
        <v>243</v>
      </c>
      <c r="C44" s="55"/>
      <c r="D44" s="55"/>
      <c r="E44" s="55"/>
      <c r="F44" s="55"/>
      <c r="G44" s="55"/>
      <c r="H44" s="55"/>
      <c r="I44" s="55"/>
      <c r="J44" s="55"/>
      <c r="K44" s="55"/>
      <c r="L44" s="55"/>
      <c r="M44" s="55"/>
      <c r="N44" s="55"/>
      <c r="O44" s="55"/>
      <c r="P44" s="55"/>
      <c r="Q44" s="55"/>
      <c r="R44" s="55"/>
      <c r="S44" s="55"/>
      <c r="T44" s="55"/>
      <c r="U44" s="56"/>
    </row>
    <row r="45" spans="2:21" ht="59.25" customHeight="1" x14ac:dyDescent="0.2">
      <c r="B45" s="54" t="s">
        <v>244</v>
      </c>
      <c r="C45" s="55"/>
      <c r="D45" s="55"/>
      <c r="E45" s="55"/>
      <c r="F45" s="55"/>
      <c r="G45" s="55"/>
      <c r="H45" s="55"/>
      <c r="I45" s="55"/>
      <c r="J45" s="55"/>
      <c r="K45" s="55"/>
      <c r="L45" s="55"/>
      <c r="M45" s="55"/>
      <c r="N45" s="55"/>
      <c r="O45" s="55"/>
      <c r="P45" s="55"/>
      <c r="Q45" s="55"/>
      <c r="R45" s="55"/>
      <c r="S45" s="55"/>
      <c r="T45" s="55"/>
      <c r="U45" s="56"/>
    </row>
    <row r="46" spans="2:21" ht="66" customHeight="1" x14ac:dyDescent="0.2">
      <c r="B46" s="54" t="s">
        <v>245</v>
      </c>
      <c r="C46" s="55"/>
      <c r="D46" s="55"/>
      <c r="E46" s="55"/>
      <c r="F46" s="55"/>
      <c r="G46" s="55"/>
      <c r="H46" s="55"/>
      <c r="I46" s="55"/>
      <c r="J46" s="55"/>
      <c r="K46" s="55"/>
      <c r="L46" s="55"/>
      <c r="M46" s="55"/>
      <c r="N46" s="55"/>
      <c r="O46" s="55"/>
      <c r="P46" s="55"/>
      <c r="Q46" s="55"/>
      <c r="R46" s="55"/>
      <c r="S46" s="55"/>
      <c r="T46" s="55"/>
      <c r="U46" s="56"/>
    </row>
    <row r="47" spans="2:21" ht="78.75" customHeight="1" thickBot="1" x14ac:dyDescent="0.25">
      <c r="B47" s="57" t="s">
        <v>246</v>
      </c>
      <c r="C47" s="58"/>
      <c r="D47" s="58"/>
      <c r="E47" s="58"/>
      <c r="F47" s="58"/>
      <c r="G47" s="58"/>
      <c r="H47" s="58"/>
      <c r="I47" s="58"/>
      <c r="J47" s="58"/>
      <c r="K47" s="58"/>
      <c r="L47" s="58"/>
      <c r="M47" s="58"/>
      <c r="N47" s="58"/>
      <c r="O47" s="58"/>
      <c r="P47" s="58"/>
      <c r="Q47" s="58"/>
      <c r="R47" s="58"/>
      <c r="S47" s="58"/>
      <c r="T47" s="58"/>
      <c r="U47" s="59"/>
    </row>
  </sheetData>
  <mergeCells count="8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B35:U35"/>
    <mergeCell ref="C24:H24"/>
    <mergeCell ref="I24:K24"/>
    <mergeCell ref="L24:O24"/>
    <mergeCell ref="C25:H25"/>
    <mergeCell ref="I25:K25"/>
    <mergeCell ref="L25:O25"/>
    <mergeCell ref="B29:D29"/>
    <mergeCell ref="B30:D30"/>
    <mergeCell ref="B32:U32"/>
    <mergeCell ref="B33:U33"/>
    <mergeCell ref="B34:U34"/>
    <mergeCell ref="B47:U47"/>
    <mergeCell ref="B36:U36"/>
    <mergeCell ref="B37:U37"/>
    <mergeCell ref="B38:U38"/>
    <mergeCell ref="B39:U39"/>
    <mergeCell ref="B40:U40"/>
    <mergeCell ref="B41:U41"/>
    <mergeCell ref="B42:U42"/>
    <mergeCell ref="B43:U43"/>
    <mergeCell ref="B44:U44"/>
    <mergeCell ref="B45:U45"/>
    <mergeCell ref="B46:U46"/>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zoomScale="80" zoomScaleNormal="80" zoomScaleSheetLayoutView="80" workbookViewId="0">
      <selection activeCell="S20" sqref="S20:U21"/>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25" style="1" customWidth="1"/>
    <col min="19" max="19" width="13" style="1" customWidth="1"/>
    <col min="20" max="20" width="10.75" style="1" customWidth="1"/>
    <col min="21" max="21" width="14.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247</v>
      </c>
      <c r="D4" s="95" t="s">
        <v>248</v>
      </c>
      <c r="E4" s="95"/>
      <c r="F4" s="95"/>
      <c r="G4" s="95"/>
      <c r="H4" s="95"/>
      <c r="I4" s="35"/>
      <c r="J4" s="36" t="s">
        <v>9</v>
      </c>
      <c r="K4" s="37" t="s">
        <v>10</v>
      </c>
      <c r="L4" s="96" t="s">
        <v>11</v>
      </c>
      <c r="M4" s="96"/>
      <c r="N4" s="96"/>
      <c r="O4" s="96"/>
      <c r="P4" s="36" t="s">
        <v>12</v>
      </c>
      <c r="Q4" s="96" t="s">
        <v>249</v>
      </c>
      <c r="R4" s="96"/>
      <c r="S4" s="36" t="s">
        <v>14</v>
      </c>
      <c r="T4" s="96"/>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82.5" customHeight="1" thickBot="1" x14ac:dyDescent="0.25">
      <c r="B6" s="38" t="s">
        <v>16</v>
      </c>
      <c r="C6" s="69" t="s">
        <v>17</v>
      </c>
      <c r="D6" s="69"/>
      <c r="E6" s="69"/>
      <c r="F6" s="69"/>
      <c r="G6" s="69"/>
      <c r="H6" s="39"/>
      <c r="I6" s="39"/>
      <c r="J6" s="39" t="s">
        <v>18</v>
      </c>
      <c r="K6" s="69" t="s">
        <v>19</v>
      </c>
      <c r="L6" s="69"/>
      <c r="M6" s="69"/>
      <c r="N6" s="40"/>
      <c r="O6" s="39" t="s">
        <v>20</v>
      </c>
      <c r="P6" s="69" t="s">
        <v>250</v>
      </c>
      <c r="Q6" s="69"/>
      <c r="R6" s="41"/>
      <c r="S6" s="39" t="s">
        <v>22</v>
      </c>
      <c r="T6" s="69" t="s">
        <v>251</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0.5"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98.25" customHeight="1" thickTop="1" thickBot="1" x14ac:dyDescent="0.25">
      <c r="A11" s="11"/>
      <c r="B11" s="12" t="s">
        <v>38</v>
      </c>
      <c r="C11" s="68" t="s">
        <v>252</v>
      </c>
      <c r="D11" s="68"/>
      <c r="E11" s="68"/>
      <c r="F11" s="68"/>
      <c r="G11" s="68"/>
      <c r="H11" s="68"/>
      <c r="I11" s="68" t="s">
        <v>253</v>
      </c>
      <c r="J11" s="68"/>
      <c r="K11" s="68"/>
      <c r="L11" s="68" t="s">
        <v>254</v>
      </c>
      <c r="M11" s="68"/>
      <c r="N11" s="68"/>
      <c r="O11" s="68"/>
      <c r="P11" s="13" t="s">
        <v>42</v>
      </c>
      <c r="Q11" s="13" t="s">
        <v>43</v>
      </c>
      <c r="R11" s="42">
        <v>100</v>
      </c>
      <c r="S11" s="42">
        <v>100</v>
      </c>
      <c r="T11" s="42">
        <v>98.39</v>
      </c>
      <c r="U11" s="46">
        <f>98.39</f>
        <v>98.39</v>
      </c>
    </row>
    <row r="12" spans="1:21" ht="101.25" customHeight="1" thickTop="1" thickBot="1" x14ac:dyDescent="0.25">
      <c r="A12" s="11"/>
      <c r="B12" s="12" t="s">
        <v>44</v>
      </c>
      <c r="C12" s="68" t="s">
        <v>255</v>
      </c>
      <c r="D12" s="68"/>
      <c r="E12" s="68"/>
      <c r="F12" s="68"/>
      <c r="G12" s="68"/>
      <c r="H12" s="68"/>
      <c r="I12" s="68" t="s">
        <v>256</v>
      </c>
      <c r="J12" s="68"/>
      <c r="K12" s="68"/>
      <c r="L12" s="68" t="s">
        <v>257</v>
      </c>
      <c r="M12" s="68"/>
      <c r="N12" s="68"/>
      <c r="O12" s="68"/>
      <c r="P12" s="13" t="s">
        <v>42</v>
      </c>
      <c r="Q12" s="13" t="s">
        <v>43</v>
      </c>
      <c r="R12" s="42">
        <v>100</v>
      </c>
      <c r="S12" s="42">
        <v>100</v>
      </c>
      <c r="T12" s="42">
        <v>95.4</v>
      </c>
      <c r="U12" s="46">
        <f>95.4</f>
        <v>95.4</v>
      </c>
    </row>
    <row r="13" spans="1:21" ht="75" customHeight="1" thickTop="1" x14ac:dyDescent="0.2">
      <c r="A13" s="11"/>
      <c r="B13" s="12" t="s">
        <v>56</v>
      </c>
      <c r="C13" s="68" t="s">
        <v>258</v>
      </c>
      <c r="D13" s="68"/>
      <c r="E13" s="68"/>
      <c r="F13" s="68"/>
      <c r="G13" s="68"/>
      <c r="H13" s="68"/>
      <c r="I13" s="68" t="s">
        <v>259</v>
      </c>
      <c r="J13" s="68"/>
      <c r="K13" s="68"/>
      <c r="L13" s="68" t="s">
        <v>260</v>
      </c>
      <c r="M13" s="68"/>
      <c r="N13" s="68"/>
      <c r="O13" s="68"/>
      <c r="P13" s="13" t="s">
        <v>42</v>
      </c>
      <c r="Q13" s="13" t="s">
        <v>210</v>
      </c>
      <c r="R13" s="42">
        <v>100</v>
      </c>
      <c r="S13" s="42">
        <v>100</v>
      </c>
      <c r="T13" s="42">
        <v>115.59</v>
      </c>
      <c r="U13" s="46">
        <f>115.59</f>
        <v>115.59</v>
      </c>
    </row>
    <row r="14" spans="1:21" ht="75" customHeight="1" thickBot="1" x14ac:dyDescent="0.25">
      <c r="A14" s="11"/>
      <c r="B14" s="14" t="s">
        <v>50</v>
      </c>
      <c r="C14" s="67" t="s">
        <v>50</v>
      </c>
      <c r="D14" s="67"/>
      <c r="E14" s="67"/>
      <c r="F14" s="67"/>
      <c r="G14" s="67"/>
      <c r="H14" s="67"/>
      <c r="I14" s="67" t="s">
        <v>261</v>
      </c>
      <c r="J14" s="67"/>
      <c r="K14" s="67"/>
      <c r="L14" s="67" t="s">
        <v>262</v>
      </c>
      <c r="M14" s="67"/>
      <c r="N14" s="67"/>
      <c r="O14" s="67"/>
      <c r="P14" s="15" t="s">
        <v>42</v>
      </c>
      <c r="Q14" s="15" t="s">
        <v>210</v>
      </c>
      <c r="R14" s="44">
        <v>100</v>
      </c>
      <c r="S14" s="44">
        <v>100</v>
      </c>
      <c r="T14" s="44">
        <v>95.46</v>
      </c>
      <c r="U14" s="47">
        <f>95.46</f>
        <v>95.46</v>
      </c>
    </row>
    <row r="15" spans="1:21" ht="108.75" customHeight="1" thickTop="1" x14ac:dyDescent="0.2">
      <c r="A15" s="11"/>
      <c r="B15" s="12" t="s">
        <v>75</v>
      </c>
      <c r="C15" s="68" t="s">
        <v>263</v>
      </c>
      <c r="D15" s="68"/>
      <c r="E15" s="68"/>
      <c r="F15" s="68"/>
      <c r="G15" s="68"/>
      <c r="H15" s="68"/>
      <c r="I15" s="68" t="s">
        <v>264</v>
      </c>
      <c r="J15" s="68"/>
      <c r="K15" s="68"/>
      <c r="L15" s="68" t="s">
        <v>265</v>
      </c>
      <c r="M15" s="68"/>
      <c r="N15" s="68"/>
      <c r="O15" s="68"/>
      <c r="P15" s="13" t="s">
        <v>42</v>
      </c>
      <c r="Q15" s="13" t="s">
        <v>79</v>
      </c>
      <c r="R15" s="42">
        <v>98.18</v>
      </c>
      <c r="S15" s="42">
        <v>98.18</v>
      </c>
      <c r="T15" s="42">
        <v>98.72</v>
      </c>
      <c r="U15" s="46">
        <f>100.55</f>
        <v>100.55</v>
      </c>
    </row>
    <row r="16" spans="1:21" ht="75" customHeight="1" thickBot="1" x14ac:dyDescent="0.25">
      <c r="A16" s="11"/>
      <c r="B16" s="14" t="s">
        <v>50</v>
      </c>
      <c r="C16" s="67" t="s">
        <v>266</v>
      </c>
      <c r="D16" s="67"/>
      <c r="E16" s="67"/>
      <c r="F16" s="67"/>
      <c r="G16" s="67"/>
      <c r="H16" s="67"/>
      <c r="I16" s="67" t="s">
        <v>267</v>
      </c>
      <c r="J16" s="67"/>
      <c r="K16" s="67"/>
      <c r="L16" s="67" t="s">
        <v>268</v>
      </c>
      <c r="M16" s="67"/>
      <c r="N16" s="67"/>
      <c r="O16" s="67"/>
      <c r="P16" s="15" t="s">
        <v>42</v>
      </c>
      <c r="Q16" s="15" t="s">
        <v>79</v>
      </c>
      <c r="R16" s="44" t="s">
        <v>269</v>
      </c>
      <c r="S16" s="44">
        <v>90</v>
      </c>
      <c r="T16" s="44">
        <v>87.24</v>
      </c>
      <c r="U16" s="47">
        <f>96.93</f>
        <v>96.93</v>
      </c>
    </row>
    <row r="17" spans="2:22" ht="14.25" customHeight="1" thickTop="1" thickBot="1" x14ac:dyDescent="0.25">
      <c r="B17" s="4" t="s">
        <v>99</v>
      </c>
      <c r="C17" s="5"/>
      <c r="D17" s="5"/>
      <c r="E17" s="5"/>
      <c r="F17" s="5"/>
      <c r="G17" s="5"/>
      <c r="H17" s="6"/>
      <c r="I17" s="6"/>
      <c r="J17" s="6"/>
      <c r="K17" s="6"/>
      <c r="L17" s="6"/>
      <c r="M17" s="6"/>
      <c r="N17" s="6"/>
      <c r="O17" s="6"/>
      <c r="P17" s="6"/>
      <c r="Q17" s="6"/>
      <c r="R17" s="6"/>
      <c r="S17" s="6"/>
      <c r="T17" s="6"/>
      <c r="U17" s="7"/>
      <c r="V17" s="16"/>
    </row>
    <row r="18" spans="2:22" ht="26.25" customHeight="1" thickTop="1" x14ac:dyDescent="0.2">
      <c r="B18" s="17"/>
      <c r="C18" s="18"/>
      <c r="D18" s="18"/>
      <c r="E18" s="18"/>
      <c r="F18" s="18"/>
      <c r="G18" s="18"/>
      <c r="H18" s="19"/>
      <c r="I18" s="19"/>
      <c r="J18" s="19"/>
      <c r="K18" s="19"/>
      <c r="L18" s="19"/>
      <c r="M18" s="19"/>
      <c r="N18" s="19"/>
      <c r="O18" s="19"/>
      <c r="P18" s="19"/>
      <c r="Q18" s="19"/>
      <c r="R18" s="20"/>
      <c r="S18" s="21" t="s">
        <v>33</v>
      </c>
      <c r="T18" s="21" t="s">
        <v>100</v>
      </c>
      <c r="U18" s="8" t="s">
        <v>101</v>
      </c>
    </row>
    <row r="19" spans="2:22" ht="34.5" customHeight="1" thickBot="1" x14ac:dyDescent="0.25">
      <c r="B19" s="22"/>
      <c r="C19" s="23"/>
      <c r="D19" s="23"/>
      <c r="E19" s="23"/>
      <c r="F19" s="23"/>
      <c r="G19" s="23"/>
      <c r="H19" s="24"/>
      <c r="I19" s="24"/>
      <c r="J19" s="24"/>
      <c r="K19" s="24"/>
      <c r="L19" s="24"/>
      <c r="M19" s="24"/>
      <c r="N19" s="24"/>
      <c r="O19" s="24"/>
      <c r="P19" s="24"/>
      <c r="Q19" s="24"/>
      <c r="R19" s="24"/>
      <c r="S19" s="25" t="s">
        <v>102</v>
      </c>
      <c r="T19" s="26" t="s">
        <v>102</v>
      </c>
      <c r="U19" s="26" t="s">
        <v>103</v>
      </c>
    </row>
    <row r="20" spans="2:22" ht="18" customHeight="1" thickBot="1" x14ac:dyDescent="0.25">
      <c r="B20" s="60" t="s">
        <v>104</v>
      </c>
      <c r="C20" s="61"/>
      <c r="D20" s="61"/>
      <c r="E20" s="27"/>
      <c r="F20" s="27"/>
      <c r="G20" s="27"/>
      <c r="H20" s="28"/>
      <c r="I20" s="28"/>
      <c r="J20" s="28"/>
      <c r="K20" s="28"/>
      <c r="L20" s="28"/>
      <c r="M20" s="28"/>
      <c r="N20" s="28"/>
      <c r="O20" s="28"/>
      <c r="P20" s="29"/>
      <c r="Q20" s="29"/>
      <c r="R20" s="29"/>
      <c r="S20" s="48">
        <v>735.088255</v>
      </c>
      <c r="T20" s="48">
        <v>710.00493700000015</v>
      </c>
      <c r="U20" s="49">
        <f>+IF(ISERR(T20/S20*100),"N/A",ROUND(T20/S20*100,1))</f>
        <v>96.6</v>
      </c>
    </row>
    <row r="21" spans="2:22" ht="18" customHeight="1" thickBot="1" x14ac:dyDescent="0.25">
      <c r="B21" s="62" t="s">
        <v>105</v>
      </c>
      <c r="C21" s="63"/>
      <c r="D21" s="63"/>
      <c r="E21" s="30"/>
      <c r="F21" s="30"/>
      <c r="G21" s="30"/>
      <c r="H21" s="31"/>
      <c r="I21" s="31"/>
      <c r="J21" s="31"/>
      <c r="K21" s="31"/>
      <c r="L21" s="31"/>
      <c r="M21" s="31"/>
      <c r="N21" s="31"/>
      <c r="O21" s="31"/>
      <c r="P21" s="32"/>
      <c r="Q21" s="32"/>
      <c r="R21" s="32"/>
      <c r="S21" s="48">
        <v>710.00493700000027</v>
      </c>
      <c r="T21" s="48">
        <v>710.00493700000015</v>
      </c>
      <c r="U21" s="49">
        <f>+IF(ISERR(T21/S21*100),"N/A",ROUND(T21/S21*100,1))</f>
        <v>100</v>
      </c>
    </row>
    <row r="22" spans="2:22" ht="14.85" customHeight="1" thickTop="1" thickBot="1" x14ac:dyDescent="0.25">
      <c r="B22" s="4" t="s">
        <v>106</v>
      </c>
      <c r="C22" s="5"/>
      <c r="D22" s="5"/>
      <c r="E22" s="5"/>
      <c r="F22" s="5"/>
      <c r="G22" s="5"/>
      <c r="H22" s="6"/>
      <c r="I22" s="6"/>
      <c r="J22" s="6"/>
      <c r="K22" s="6"/>
      <c r="L22" s="6"/>
      <c r="M22" s="6"/>
      <c r="N22" s="6"/>
      <c r="O22" s="6"/>
      <c r="P22" s="6"/>
      <c r="Q22" s="6"/>
      <c r="R22" s="6"/>
      <c r="S22" s="6"/>
      <c r="T22" s="6"/>
      <c r="U22" s="7"/>
    </row>
    <row r="23" spans="2:22" ht="44.25" customHeight="1" thickTop="1" x14ac:dyDescent="0.2">
      <c r="B23" s="64" t="s">
        <v>107</v>
      </c>
      <c r="C23" s="65"/>
      <c r="D23" s="65"/>
      <c r="E23" s="65"/>
      <c r="F23" s="65"/>
      <c r="G23" s="65"/>
      <c r="H23" s="65"/>
      <c r="I23" s="65"/>
      <c r="J23" s="65"/>
      <c r="K23" s="65"/>
      <c r="L23" s="65"/>
      <c r="M23" s="65"/>
      <c r="N23" s="65"/>
      <c r="O23" s="65"/>
      <c r="P23" s="65"/>
      <c r="Q23" s="65"/>
      <c r="R23" s="65"/>
      <c r="S23" s="65"/>
      <c r="T23" s="65"/>
      <c r="U23" s="66"/>
    </row>
    <row r="24" spans="2:22" ht="90.75" customHeight="1" x14ac:dyDescent="0.2">
      <c r="B24" s="54" t="s">
        <v>270</v>
      </c>
      <c r="C24" s="55"/>
      <c r="D24" s="55"/>
      <c r="E24" s="55"/>
      <c r="F24" s="55"/>
      <c r="G24" s="55"/>
      <c r="H24" s="55"/>
      <c r="I24" s="55"/>
      <c r="J24" s="55"/>
      <c r="K24" s="55"/>
      <c r="L24" s="55"/>
      <c r="M24" s="55"/>
      <c r="N24" s="55"/>
      <c r="O24" s="55"/>
      <c r="P24" s="55"/>
      <c r="Q24" s="55"/>
      <c r="R24" s="55"/>
      <c r="S24" s="55"/>
      <c r="T24" s="55"/>
      <c r="U24" s="56"/>
    </row>
    <row r="25" spans="2:22" ht="79.5" customHeight="1" x14ac:dyDescent="0.2">
      <c r="B25" s="54" t="s">
        <v>271</v>
      </c>
      <c r="C25" s="55"/>
      <c r="D25" s="55"/>
      <c r="E25" s="55"/>
      <c r="F25" s="55"/>
      <c r="G25" s="55"/>
      <c r="H25" s="55"/>
      <c r="I25" s="55"/>
      <c r="J25" s="55"/>
      <c r="K25" s="55"/>
      <c r="L25" s="55"/>
      <c r="M25" s="55"/>
      <c r="N25" s="55"/>
      <c r="O25" s="55"/>
      <c r="P25" s="55"/>
      <c r="Q25" s="55"/>
      <c r="R25" s="55"/>
      <c r="S25" s="55"/>
      <c r="T25" s="55"/>
      <c r="U25" s="56"/>
    </row>
    <row r="26" spans="2:22" ht="108.75" customHeight="1" x14ac:dyDescent="0.2">
      <c r="B26" s="54" t="s">
        <v>272</v>
      </c>
      <c r="C26" s="55"/>
      <c r="D26" s="55"/>
      <c r="E26" s="55"/>
      <c r="F26" s="55"/>
      <c r="G26" s="55"/>
      <c r="H26" s="55"/>
      <c r="I26" s="55"/>
      <c r="J26" s="55"/>
      <c r="K26" s="55"/>
      <c r="L26" s="55"/>
      <c r="M26" s="55"/>
      <c r="N26" s="55"/>
      <c r="O26" s="55"/>
      <c r="P26" s="55"/>
      <c r="Q26" s="55"/>
      <c r="R26" s="55"/>
      <c r="S26" s="55"/>
      <c r="T26" s="55"/>
      <c r="U26" s="56"/>
    </row>
    <row r="27" spans="2:22" ht="114.6" customHeight="1" x14ac:dyDescent="0.2">
      <c r="B27" s="54" t="s">
        <v>273</v>
      </c>
      <c r="C27" s="55"/>
      <c r="D27" s="55"/>
      <c r="E27" s="55"/>
      <c r="F27" s="55"/>
      <c r="G27" s="55"/>
      <c r="H27" s="55"/>
      <c r="I27" s="55"/>
      <c r="J27" s="55"/>
      <c r="K27" s="55"/>
      <c r="L27" s="55"/>
      <c r="M27" s="55"/>
      <c r="N27" s="55"/>
      <c r="O27" s="55"/>
      <c r="P27" s="55"/>
      <c r="Q27" s="55"/>
      <c r="R27" s="55"/>
      <c r="S27" s="55"/>
      <c r="T27" s="55"/>
      <c r="U27" s="56"/>
    </row>
    <row r="28" spans="2:22" ht="135.6" customHeight="1" x14ac:dyDescent="0.2">
      <c r="B28" s="54" t="s">
        <v>274</v>
      </c>
      <c r="C28" s="55"/>
      <c r="D28" s="55"/>
      <c r="E28" s="55"/>
      <c r="F28" s="55"/>
      <c r="G28" s="55"/>
      <c r="H28" s="55"/>
      <c r="I28" s="55"/>
      <c r="J28" s="55"/>
      <c r="K28" s="55"/>
      <c r="L28" s="55"/>
      <c r="M28" s="55"/>
      <c r="N28" s="55"/>
      <c r="O28" s="55"/>
      <c r="P28" s="55"/>
      <c r="Q28" s="55"/>
      <c r="R28" s="55"/>
      <c r="S28" s="55"/>
      <c r="T28" s="55"/>
      <c r="U28" s="56"/>
    </row>
    <row r="29" spans="2:22" ht="155.25" customHeight="1" thickBot="1" x14ac:dyDescent="0.25">
      <c r="B29" s="57" t="s">
        <v>275</v>
      </c>
      <c r="C29" s="58"/>
      <c r="D29" s="58"/>
      <c r="E29" s="58"/>
      <c r="F29" s="58"/>
      <c r="G29" s="58"/>
      <c r="H29" s="58"/>
      <c r="I29" s="58"/>
      <c r="J29" s="58"/>
      <c r="K29" s="58"/>
      <c r="L29" s="58"/>
      <c r="M29" s="58"/>
      <c r="N29" s="58"/>
      <c r="O29" s="58"/>
      <c r="P29" s="58"/>
      <c r="Q29" s="58"/>
      <c r="R29" s="58"/>
      <c r="S29" s="58"/>
      <c r="T29" s="58"/>
      <c r="U29" s="59"/>
    </row>
  </sheetData>
  <mergeCells count="48">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B29:U29"/>
    <mergeCell ref="C16:H16"/>
    <mergeCell ref="I16:K16"/>
    <mergeCell ref="L16:O16"/>
    <mergeCell ref="B20:D20"/>
    <mergeCell ref="B21:D21"/>
    <mergeCell ref="B23:U23"/>
    <mergeCell ref="B24:U24"/>
    <mergeCell ref="B25:U25"/>
    <mergeCell ref="B26:U26"/>
    <mergeCell ref="B27:U27"/>
    <mergeCell ref="B28:U28"/>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6"/>
  <sheetViews>
    <sheetView zoomScale="80" zoomScaleNormal="80" zoomScaleSheetLayoutView="80" workbookViewId="0">
      <selection activeCell="S19" sqref="S19:U20"/>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25" style="1" customWidth="1"/>
    <col min="19" max="19" width="13" style="1" customWidth="1"/>
    <col min="20" max="20" width="10.75" style="1" customWidth="1"/>
    <col min="21" max="21" width="14.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33" t="s">
        <v>6</v>
      </c>
      <c r="C4" s="34" t="s">
        <v>276</v>
      </c>
      <c r="D4" s="95" t="s">
        <v>277</v>
      </c>
      <c r="E4" s="95"/>
      <c r="F4" s="95"/>
      <c r="G4" s="95"/>
      <c r="H4" s="95"/>
      <c r="I4" s="35"/>
      <c r="J4" s="36" t="s">
        <v>9</v>
      </c>
      <c r="K4" s="37" t="s">
        <v>10</v>
      </c>
      <c r="L4" s="96" t="s">
        <v>11</v>
      </c>
      <c r="M4" s="96"/>
      <c r="N4" s="96"/>
      <c r="O4" s="96"/>
      <c r="P4" s="36" t="s">
        <v>12</v>
      </c>
      <c r="Q4" s="96" t="s">
        <v>278</v>
      </c>
      <c r="R4" s="96"/>
      <c r="S4" s="36" t="s">
        <v>14</v>
      </c>
      <c r="T4" s="96"/>
      <c r="U4" s="97"/>
    </row>
    <row r="5" spans="1:22" ht="15.75" customHeight="1" x14ac:dyDescent="0.2">
      <c r="B5" s="92" t="s">
        <v>15</v>
      </c>
      <c r="C5" s="93"/>
      <c r="D5" s="93"/>
      <c r="E5" s="93"/>
      <c r="F5" s="93"/>
      <c r="G5" s="93"/>
      <c r="H5" s="93"/>
      <c r="I5" s="93"/>
      <c r="J5" s="93"/>
      <c r="K5" s="93"/>
      <c r="L5" s="93"/>
      <c r="M5" s="93"/>
      <c r="N5" s="93"/>
      <c r="O5" s="93"/>
      <c r="P5" s="93"/>
      <c r="Q5" s="93"/>
      <c r="R5" s="93"/>
      <c r="S5" s="93"/>
      <c r="T5" s="93"/>
      <c r="U5" s="94"/>
    </row>
    <row r="6" spans="1:22" ht="60.75" customHeight="1" thickBot="1" x14ac:dyDescent="0.25">
      <c r="B6" s="38" t="s">
        <v>16</v>
      </c>
      <c r="C6" s="69" t="s">
        <v>17</v>
      </c>
      <c r="D6" s="69"/>
      <c r="E6" s="69"/>
      <c r="F6" s="69"/>
      <c r="G6" s="69"/>
      <c r="H6" s="39"/>
      <c r="I6" s="39"/>
      <c r="J6" s="39" t="s">
        <v>18</v>
      </c>
      <c r="K6" s="69" t="s">
        <v>19</v>
      </c>
      <c r="L6" s="69"/>
      <c r="M6" s="69"/>
      <c r="N6" s="40"/>
      <c r="O6" s="39" t="s">
        <v>20</v>
      </c>
      <c r="P6" s="69" t="s">
        <v>279</v>
      </c>
      <c r="Q6" s="69"/>
      <c r="R6" s="41"/>
      <c r="S6" s="39" t="s">
        <v>22</v>
      </c>
      <c r="T6" s="69" t="s">
        <v>280</v>
      </c>
      <c r="U6" s="70"/>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2"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2" ht="40.5"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2" ht="90.75" customHeight="1" thickTop="1" thickBot="1" x14ac:dyDescent="0.25">
      <c r="A11" s="11"/>
      <c r="B11" s="12" t="s">
        <v>38</v>
      </c>
      <c r="C11" s="68" t="s">
        <v>281</v>
      </c>
      <c r="D11" s="68"/>
      <c r="E11" s="68"/>
      <c r="F11" s="68"/>
      <c r="G11" s="68"/>
      <c r="H11" s="68"/>
      <c r="I11" s="68" t="s">
        <v>282</v>
      </c>
      <c r="J11" s="68"/>
      <c r="K11" s="68"/>
      <c r="L11" s="68" t="s">
        <v>283</v>
      </c>
      <c r="M11" s="68"/>
      <c r="N11" s="68"/>
      <c r="O11" s="68"/>
      <c r="P11" s="13" t="s">
        <v>42</v>
      </c>
      <c r="Q11" s="13" t="s">
        <v>284</v>
      </c>
      <c r="R11" s="42" t="s">
        <v>269</v>
      </c>
      <c r="S11" s="42" t="s">
        <v>269</v>
      </c>
      <c r="T11" s="42">
        <v>0</v>
      </c>
      <c r="U11" s="43">
        <f>0</f>
        <v>0</v>
      </c>
    </row>
    <row r="12" spans="1:22" ht="81.75" customHeight="1" thickTop="1" thickBot="1" x14ac:dyDescent="0.25">
      <c r="A12" s="11"/>
      <c r="B12" s="12" t="s">
        <v>44</v>
      </c>
      <c r="C12" s="68" t="s">
        <v>285</v>
      </c>
      <c r="D12" s="68"/>
      <c r="E12" s="68"/>
      <c r="F12" s="68"/>
      <c r="G12" s="68"/>
      <c r="H12" s="68"/>
      <c r="I12" s="68" t="s">
        <v>286</v>
      </c>
      <c r="J12" s="68"/>
      <c r="K12" s="68"/>
      <c r="L12" s="68" t="s">
        <v>287</v>
      </c>
      <c r="M12" s="68"/>
      <c r="N12" s="68"/>
      <c r="O12" s="68"/>
      <c r="P12" s="13" t="s">
        <v>42</v>
      </c>
      <c r="Q12" s="13" t="s">
        <v>43</v>
      </c>
      <c r="R12" s="42">
        <v>100</v>
      </c>
      <c r="S12" s="42">
        <v>100</v>
      </c>
      <c r="T12" s="42">
        <v>92.96</v>
      </c>
      <c r="U12" s="43">
        <f>92.96</f>
        <v>92.96</v>
      </c>
    </row>
    <row r="13" spans="1:22" ht="81" customHeight="1" thickTop="1" thickBot="1" x14ac:dyDescent="0.25">
      <c r="A13" s="11"/>
      <c r="B13" s="12" t="s">
        <v>56</v>
      </c>
      <c r="C13" s="68" t="s">
        <v>288</v>
      </c>
      <c r="D13" s="68"/>
      <c r="E13" s="68"/>
      <c r="F13" s="68"/>
      <c r="G13" s="68"/>
      <c r="H13" s="68"/>
      <c r="I13" s="68" t="s">
        <v>289</v>
      </c>
      <c r="J13" s="68"/>
      <c r="K13" s="68"/>
      <c r="L13" s="68" t="s">
        <v>290</v>
      </c>
      <c r="M13" s="68"/>
      <c r="N13" s="68"/>
      <c r="O13" s="68"/>
      <c r="P13" s="13" t="s">
        <v>42</v>
      </c>
      <c r="Q13" s="13" t="s">
        <v>291</v>
      </c>
      <c r="R13" s="42">
        <v>100</v>
      </c>
      <c r="S13" s="42">
        <v>100</v>
      </c>
      <c r="T13" s="42">
        <v>272</v>
      </c>
      <c r="U13" s="43">
        <f>272</f>
        <v>272</v>
      </c>
    </row>
    <row r="14" spans="1:22" ht="84.75" customHeight="1" thickTop="1" x14ac:dyDescent="0.2">
      <c r="A14" s="11"/>
      <c r="B14" s="12" t="s">
        <v>75</v>
      </c>
      <c r="C14" s="68" t="s">
        <v>292</v>
      </c>
      <c r="D14" s="68"/>
      <c r="E14" s="68"/>
      <c r="F14" s="68"/>
      <c r="G14" s="68"/>
      <c r="H14" s="68"/>
      <c r="I14" s="68" t="s">
        <v>293</v>
      </c>
      <c r="J14" s="68"/>
      <c r="K14" s="68"/>
      <c r="L14" s="68" t="s">
        <v>294</v>
      </c>
      <c r="M14" s="68"/>
      <c r="N14" s="68"/>
      <c r="O14" s="68"/>
      <c r="P14" s="13" t="s">
        <v>42</v>
      </c>
      <c r="Q14" s="13" t="s">
        <v>79</v>
      </c>
      <c r="R14" s="42">
        <v>100</v>
      </c>
      <c r="S14" s="42">
        <v>100</v>
      </c>
      <c r="T14" s="42">
        <v>137.09</v>
      </c>
      <c r="U14" s="43">
        <f>137.09</f>
        <v>137.09</v>
      </c>
    </row>
    <row r="15" spans="1:22" ht="96" customHeight="1" thickBot="1" x14ac:dyDescent="0.25">
      <c r="A15" s="11"/>
      <c r="B15" s="14" t="s">
        <v>50</v>
      </c>
      <c r="C15" s="67" t="s">
        <v>50</v>
      </c>
      <c r="D15" s="67"/>
      <c r="E15" s="67"/>
      <c r="F15" s="67"/>
      <c r="G15" s="67"/>
      <c r="H15" s="67"/>
      <c r="I15" s="67" t="s">
        <v>295</v>
      </c>
      <c r="J15" s="67"/>
      <c r="K15" s="67"/>
      <c r="L15" s="67" t="s">
        <v>296</v>
      </c>
      <c r="M15" s="67"/>
      <c r="N15" s="67"/>
      <c r="O15" s="67"/>
      <c r="P15" s="15" t="s">
        <v>42</v>
      </c>
      <c r="Q15" s="15" t="s">
        <v>79</v>
      </c>
      <c r="R15" s="44">
        <v>100</v>
      </c>
      <c r="S15" s="44">
        <v>100</v>
      </c>
      <c r="T15" s="44">
        <v>108.59</v>
      </c>
      <c r="U15" s="45">
        <f>108.59</f>
        <v>108.59</v>
      </c>
    </row>
    <row r="16" spans="1:22" ht="14.25" customHeight="1" thickTop="1" thickBot="1" x14ac:dyDescent="0.25">
      <c r="B16" s="4" t="s">
        <v>99</v>
      </c>
      <c r="C16" s="5"/>
      <c r="D16" s="5"/>
      <c r="E16" s="5"/>
      <c r="F16" s="5"/>
      <c r="G16" s="5"/>
      <c r="H16" s="6"/>
      <c r="I16" s="6"/>
      <c r="J16" s="6"/>
      <c r="K16" s="6"/>
      <c r="L16" s="6"/>
      <c r="M16" s="6"/>
      <c r="N16" s="6"/>
      <c r="O16" s="6"/>
      <c r="P16" s="6"/>
      <c r="Q16" s="6"/>
      <c r="R16" s="6"/>
      <c r="S16" s="6"/>
      <c r="T16" s="6"/>
      <c r="U16" s="7"/>
      <c r="V16" s="16"/>
    </row>
    <row r="17" spans="2:21" ht="26.25" customHeight="1" thickTop="1" x14ac:dyDescent="0.2">
      <c r="B17" s="17"/>
      <c r="C17" s="18"/>
      <c r="D17" s="18"/>
      <c r="E17" s="18"/>
      <c r="F17" s="18"/>
      <c r="G17" s="18"/>
      <c r="H17" s="19"/>
      <c r="I17" s="19"/>
      <c r="J17" s="19"/>
      <c r="K17" s="19"/>
      <c r="L17" s="19"/>
      <c r="M17" s="19"/>
      <c r="N17" s="19"/>
      <c r="O17" s="19"/>
      <c r="P17" s="19"/>
      <c r="Q17" s="19"/>
      <c r="R17" s="20"/>
      <c r="S17" s="21" t="s">
        <v>33</v>
      </c>
      <c r="T17" s="21" t="s">
        <v>100</v>
      </c>
      <c r="U17" s="8" t="s">
        <v>101</v>
      </c>
    </row>
    <row r="18" spans="2:21" ht="30.75" customHeight="1" thickBot="1" x14ac:dyDescent="0.25">
      <c r="B18" s="22"/>
      <c r="C18" s="23"/>
      <c r="D18" s="23"/>
      <c r="E18" s="23"/>
      <c r="F18" s="23"/>
      <c r="G18" s="23"/>
      <c r="H18" s="24"/>
      <c r="I18" s="24"/>
      <c r="J18" s="24"/>
      <c r="K18" s="24"/>
      <c r="L18" s="24"/>
      <c r="M18" s="24"/>
      <c r="N18" s="24"/>
      <c r="O18" s="24"/>
      <c r="P18" s="24"/>
      <c r="Q18" s="24"/>
      <c r="R18" s="24"/>
      <c r="S18" s="25" t="s">
        <v>102</v>
      </c>
      <c r="T18" s="26" t="s">
        <v>102</v>
      </c>
      <c r="U18" s="26" t="s">
        <v>103</v>
      </c>
    </row>
    <row r="19" spans="2:21" ht="18" customHeight="1" thickBot="1" x14ac:dyDescent="0.25">
      <c r="B19" s="60" t="s">
        <v>104</v>
      </c>
      <c r="C19" s="61"/>
      <c r="D19" s="61"/>
      <c r="E19" s="27"/>
      <c r="F19" s="27"/>
      <c r="G19" s="27"/>
      <c r="H19" s="28"/>
      <c r="I19" s="28"/>
      <c r="J19" s="28"/>
      <c r="K19" s="28"/>
      <c r="L19" s="28"/>
      <c r="M19" s="28"/>
      <c r="N19" s="28"/>
      <c r="O19" s="28"/>
      <c r="P19" s="29"/>
      <c r="Q19" s="29"/>
      <c r="R19" s="29"/>
      <c r="S19" s="48">
        <v>2519.4259179999999</v>
      </c>
      <c r="T19" s="48">
        <v>1572.5223380000004</v>
      </c>
      <c r="U19" s="49">
        <f>+IF(ISERR(T19/S19*100),"N/A",ROUND(T19/S19*100,1))</f>
        <v>62.4</v>
      </c>
    </row>
    <row r="20" spans="2:21" ht="18" customHeight="1" thickBot="1" x14ac:dyDescent="0.25">
      <c r="B20" s="62" t="s">
        <v>105</v>
      </c>
      <c r="C20" s="63"/>
      <c r="D20" s="63"/>
      <c r="E20" s="30"/>
      <c r="F20" s="30"/>
      <c r="G20" s="30"/>
      <c r="H20" s="31"/>
      <c r="I20" s="31"/>
      <c r="J20" s="31"/>
      <c r="K20" s="31"/>
      <c r="L20" s="31"/>
      <c r="M20" s="31"/>
      <c r="N20" s="31"/>
      <c r="O20" s="31"/>
      <c r="P20" s="32"/>
      <c r="Q20" s="32"/>
      <c r="R20" s="32"/>
      <c r="S20" s="48">
        <v>1572.5223380000004</v>
      </c>
      <c r="T20" s="48">
        <v>1572.5223380000004</v>
      </c>
      <c r="U20" s="49">
        <f>+IF(ISERR(T20/S20*100),"N/A",ROUND(T20/S20*100,1))</f>
        <v>100</v>
      </c>
    </row>
    <row r="21" spans="2:21" ht="14.85" customHeight="1" thickTop="1" thickBot="1" x14ac:dyDescent="0.25">
      <c r="B21" s="4" t="s">
        <v>106</v>
      </c>
      <c r="C21" s="5"/>
      <c r="D21" s="5"/>
      <c r="E21" s="5"/>
      <c r="F21" s="5"/>
      <c r="G21" s="5"/>
      <c r="H21" s="6"/>
      <c r="I21" s="6"/>
      <c r="J21" s="6"/>
      <c r="K21" s="6"/>
      <c r="L21" s="6"/>
      <c r="M21" s="6"/>
      <c r="N21" s="6"/>
      <c r="O21" s="6"/>
      <c r="P21" s="6"/>
      <c r="Q21" s="6"/>
      <c r="R21" s="6"/>
      <c r="S21" s="6"/>
      <c r="T21" s="6"/>
      <c r="U21" s="7"/>
    </row>
    <row r="22" spans="2:21" ht="44.25" customHeight="1" thickTop="1" x14ac:dyDescent="0.2">
      <c r="B22" s="64" t="s">
        <v>107</v>
      </c>
      <c r="C22" s="65"/>
      <c r="D22" s="65"/>
      <c r="E22" s="65"/>
      <c r="F22" s="65"/>
      <c r="G22" s="65"/>
      <c r="H22" s="65"/>
      <c r="I22" s="65"/>
      <c r="J22" s="65"/>
      <c r="K22" s="65"/>
      <c r="L22" s="65"/>
      <c r="M22" s="65"/>
      <c r="N22" s="65"/>
      <c r="O22" s="65"/>
      <c r="P22" s="65"/>
      <c r="Q22" s="65"/>
      <c r="R22" s="65"/>
      <c r="S22" s="65"/>
      <c r="T22" s="65"/>
      <c r="U22" s="66"/>
    </row>
    <row r="23" spans="2:21" ht="77.25" customHeight="1" x14ac:dyDescent="0.2">
      <c r="B23" s="54" t="s">
        <v>297</v>
      </c>
      <c r="C23" s="55"/>
      <c r="D23" s="55"/>
      <c r="E23" s="55"/>
      <c r="F23" s="55"/>
      <c r="G23" s="55"/>
      <c r="H23" s="55"/>
      <c r="I23" s="55"/>
      <c r="J23" s="55"/>
      <c r="K23" s="55"/>
      <c r="L23" s="55"/>
      <c r="M23" s="55"/>
      <c r="N23" s="55"/>
      <c r="O23" s="55"/>
      <c r="P23" s="55"/>
      <c r="Q23" s="55"/>
      <c r="R23" s="55"/>
      <c r="S23" s="55"/>
      <c r="T23" s="55"/>
      <c r="U23" s="56"/>
    </row>
    <row r="24" spans="2:21" ht="73.5" customHeight="1" x14ac:dyDescent="0.2">
      <c r="B24" s="54" t="s">
        <v>298</v>
      </c>
      <c r="C24" s="55"/>
      <c r="D24" s="55"/>
      <c r="E24" s="55"/>
      <c r="F24" s="55"/>
      <c r="G24" s="55"/>
      <c r="H24" s="55"/>
      <c r="I24" s="55"/>
      <c r="J24" s="55"/>
      <c r="K24" s="55"/>
      <c r="L24" s="55"/>
      <c r="M24" s="55"/>
      <c r="N24" s="55"/>
      <c r="O24" s="55"/>
      <c r="P24" s="55"/>
      <c r="Q24" s="55"/>
      <c r="R24" s="55"/>
      <c r="S24" s="55"/>
      <c r="T24" s="55"/>
      <c r="U24" s="56"/>
    </row>
    <row r="25" spans="2:21" ht="90.75" customHeight="1" x14ac:dyDescent="0.2">
      <c r="B25" s="54" t="s">
        <v>299</v>
      </c>
      <c r="C25" s="55"/>
      <c r="D25" s="55"/>
      <c r="E25" s="55"/>
      <c r="F25" s="55"/>
      <c r="G25" s="55"/>
      <c r="H25" s="55"/>
      <c r="I25" s="55"/>
      <c r="J25" s="55"/>
      <c r="K25" s="55"/>
      <c r="L25" s="55"/>
      <c r="M25" s="55"/>
      <c r="N25" s="55"/>
      <c r="O25" s="55"/>
      <c r="P25" s="55"/>
      <c r="Q25" s="55"/>
      <c r="R25" s="55"/>
      <c r="S25" s="55"/>
      <c r="T25" s="55"/>
      <c r="U25" s="56"/>
    </row>
    <row r="26" spans="2:21" ht="81.75" customHeight="1" thickBot="1" x14ac:dyDescent="0.25">
      <c r="B26" s="57" t="s">
        <v>300</v>
      </c>
      <c r="C26" s="58"/>
      <c r="D26" s="58"/>
      <c r="E26" s="58"/>
      <c r="F26" s="58"/>
      <c r="G26" s="58"/>
      <c r="H26" s="58"/>
      <c r="I26" s="58"/>
      <c r="J26" s="58"/>
      <c r="K26" s="58"/>
      <c r="L26" s="58"/>
      <c r="M26" s="58"/>
      <c r="N26" s="58"/>
      <c r="O26" s="58"/>
      <c r="P26" s="58"/>
      <c r="Q26" s="58"/>
      <c r="R26" s="58"/>
      <c r="S26" s="58"/>
      <c r="T26" s="58"/>
      <c r="U26" s="59"/>
    </row>
  </sheetData>
  <mergeCells count="43">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B25:U25"/>
    <mergeCell ref="B26:U26"/>
    <mergeCell ref="B19:D19"/>
    <mergeCell ref="B20:D20"/>
    <mergeCell ref="B22:U22"/>
    <mergeCell ref="B23:U23"/>
    <mergeCell ref="B24:U2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zoomScale="80" zoomScaleNormal="80" zoomScaleSheetLayoutView="80" workbookViewId="0">
      <selection activeCell="C6" sqref="C6:G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25" style="1" customWidth="1"/>
    <col min="19" max="19" width="13" style="1" customWidth="1"/>
    <col min="20" max="20" width="10.75" style="1" customWidth="1"/>
    <col min="21" max="21" width="14.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301</v>
      </c>
      <c r="D4" s="95" t="s">
        <v>302</v>
      </c>
      <c r="E4" s="95"/>
      <c r="F4" s="95"/>
      <c r="G4" s="95"/>
      <c r="H4" s="95"/>
      <c r="I4" s="35"/>
      <c r="J4" s="36" t="s">
        <v>9</v>
      </c>
      <c r="K4" s="37" t="s">
        <v>10</v>
      </c>
      <c r="L4" s="96" t="s">
        <v>11</v>
      </c>
      <c r="M4" s="96"/>
      <c r="N4" s="96"/>
      <c r="O4" s="96"/>
      <c r="P4" s="36" t="s">
        <v>12</v>
      </c>
      <c r="Q4" s="96" t="s">
        <v>303</v>
      </c>
      <c r="R4" s="96"/>
      <c r="S4" s="36" t="s">
        <v>14</v>
      </c>
      <c r="T4" s="96"/>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55.5" customHeight="1" thickBot="1" x14ac:dyDescent="0.25">
      <c r="B6" s="38" t="s">
        <v>16</v>
      </c>
      <c r="C6" s="69" t="s">
        <v>17</v>
      </c>
      <c r="D6" s="69"/>
      <c r="E6" s="69"/>
      <c r="F6" s="69"/>
      <c r="G6" s="69"/>
      <c r="H6" s="39"/>
      <c r="I6" s="39"/>
      <c r="J6" s="39" t="s">
        <v>18</v>
      </c>
      <c r="K6" s="69" t="s">
        <v>19</v>
      </c>
      <c r="L6" s="69"/>
      <c r="M6" s="69"/>
      <c r="N6" s="40"/>
      <c r="O6" s="39" t="s">
        <v>20</v>
      </c>
      <c r="P6" s="69" t="s">
        <v>21</v>
      </c>
      <c r="Q6" s="69"/>
      <c r="R6" s="41"/>
      <c r="S6" s="39" t="s">
        <v>22</v>
      </c>
      <c r="T6" s="69" t="s">
        <v>23</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0.5"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114.75" customHeight="1" thickTop="1" thickBot="1" x14ac:dyDescent="0.25">
      <c r="A11" s="11"/>
      <c r="B11" s="12" t="s">
        <v>38</v>
      </c>
      <c r="C11" s="68" t="s">
        <v>304</v>
      </c>
      <c r="D11" s="68"/>
      <c r="E11" s="68"/>
      <c r="F11" s="68"/>
      <c r="G11" s="68"/>
      <c r="H11" s="68"/>
      <c r="I11" s="68" t="s">
        <v>305</v>
      </c>
      <c r="J11" s="68"/>
      <c r="K11" s="68"/>
      <c r="L11" s="99" t="s">
        <v>306</v>
      </c>
      <c r="M11" s="99"/>
      <c r="N11" s="99"/>
      <c r="O11" s="99"/>
      <c r="P11" s="13" t="s">
        <v>42</v>
      </c>
      <c r="Q11" s="13" t="s">
        <v>307</v>
      </c>
      <c r="R11" s="42">
        <v>97</v>
      </c>
      <c r="S11" s="42">
        <v>96.3</v>
      </c>
      <c r="T11" s="42">
        <v>96.21</v>
      </c>
      <c r="U11" s="46">
        <f>99.9</f>
        <v>99.9</v>
      </c>
    </row>
    <row r="12" spans="1:21" ht="120" customHeight="1" thickTop="1" x14ac:dyDescent="0.2">
      <c r="A12" s="11"/>
      <c r="B12" s="12" t="s">
        <v>44</v>
      </c>
      <c r="C12" s="68" t="s">
        <v>308</v>
      </c>
      <c r="D12" s="68"/>
      <c r="E12" s="68"/>
      <c r="F12" s="68"/>
      <c r="G12" s="68"/>
      <c r="H12" s="68"/>
      <c r="I12" s="68" t="s">
        <v>309</v>
      </c>
      <c r="J12" s="68"/>
      <c r="K12" s="68"/>
      <c r="L12" s="99" t="s">
        <v>310</v>
      </c>
      <c r="M12" s="99"/>
      <c r="N12" s="99"/>
      <c r="O12" s="99"/>
      <c r="P12" s="13" t="s">
        <v>42</v>
      </c>
      <c r="Q12" s="13" t="s">
        <v>43</v>
      </c>
      <c r="R12" s="42">
        <v>75</v>
      </c>
      <c r="S12" s="42">
        <v>75</v>
      </c>
      <c r="T12" s="42">
        <v>72.09</v>
      </c>
      <c r="U12" s="46">
        <f>96.12</f>
        <v>96.12</v>
      </c>
    </row>
    <row r="13" spans="1:21" ht="153" customHeight="1" x14ac:dyDescent="0.2">
      <c r="A13" s="11"/>
      <c r="B13" s="14" t="s">
        <v>50</v>
      </c>
      <c r="C13" s="67" t="s">
        <v>50</v>
      </c>
      <c r="D13" s="67"/>
      <c r="E13" s="67"/>
      <c r="F13" s="67"/>
      <c r="G13" s="67"/>
      <c r="H13" s="67"/>
      <c r="I13" s="67" t="s">
        <v>311</v>
      </c>
      <c r="J13" s="67"/>
      <c r="K13" s="67"/>
      <c r="L13" s="100" t="s">
        <v>312</v>
      </c>
      <c r="M13" s="100"/>
      <c r="N13" s="100"/>
      <c r="O13" s="100"/>
      <c r="P13" s="15" t="s">
        <v>42</v>
      </c>
      <c r="Q13" s="15" t="s">
        <v>53</v>
      </c>
      <c r="R13" s="44">
        <v>70.099999999999994</v>
      </c>
      <c r="S13" s="44">
        <v>64.819999999999993</v>
      </c>
      <c r="T13" s="44">
        <v>67.34</v>
      </c>
      <c r="U13" s="47">
        <f>103.88</f>
        <v>103.88</v>
      </c>
    </row>
    <row r="14" spans="1:21" ht="145.5" customHeight="1" thickBot="1" x14ac:dyDescent="0.25">
      <c r="A14" s="11"/>
      <c r="B14" s="14" t="s">
        <v>50</v>
      </c>
      <c r="C14" s="67" t="s">
        <v>50</v>
      </c>
      <c r="D14" s="67"/>
      <c r="E14" s="67"/>
      <c r="F14" s="67"/>
      <c r="G14" s="67"/>
      <c r="H14" s="67"/>
      <c r="I14" s="67" t="s">
        <v>313</v>
      </c>
      <c r="J14" s="67"/>
      <c r="K14" s="67"/>
      <c r="L14" s="100" t="s">
        <v>314</v>
      </c>
      <c r="M14" s="100"/>
      <c r="N14" s="100"/>
      <c r="O14" s="100"/>
      <c r="P14" s="15" t="s">
        <v>42</v>
      </c>
      <c r="Q14" s="15" t="s">
        <v>53</v>
      </c>
      <c r="R14" s="44">
        <v>90.45</v>
      </c>
      <c r="S14" s="44">
        <v>90.45</v>
      </c>
      <c r="T14" s="44">
        <v>90.45</v>
      </c>
      <c r="U14" s="47">
        <f>100</f>
        <v>100</v>
      </c>
    </row>
    <row r="15" spans="1:21" ht="126" customHeight="1" thickTop="1" x14ac:dyDescent="0.2">
      <c r="A15" s="11"/>
      <c r="B15" s="12" t="s">
        <v>56</v>
      </c>
      <c r="C15" s="68" t="s">
        <v>315</v>
      </c>
      <c r="D15" s="68"/>
      <c r="E15" s="68"/>
      <c r="F15" s="68"/>
      <c r="G15" s="68"/>
      <c r="H15" s="68"/>
      <c r="I15" s="68" t="s">
        <v>316</v>
      </c>
      <c r="J15" s="68"/>
      <c r="K15" s="68"/>
      <c r="L15" s="99" t="s">
        <v>317</v>
      </c>
      <c r="M15" s="99"/>
      <c r="N15" s="99"/>
      <c r="O15" s="99"/>
      <c r="P15" s="13" t="s">
        <v>42</v>
      </c>
      <c r="Q15" s="13" t="s">
        <v>79</v>
      </c>
      <c r="R15" s="42">
        <v>70</v>
      </c>
      <c r="S15" s="42">
        <v>67.739999999999995</v>
      </c>
      <c r="T15" s="42">
        <v>63.36</v>
      </c>
      <c r="U15" s="46">
        <f>93.53</f>
        <v>93.53</v>
      </c>
    </row>
    <row r="16" spans="1:21" ht="98.25" customHeight="1" x14ac:dyDescent="0.2">
      <c r="A16" s="11"/>
      <c r="B16" s="14" t="s">
        <v>50</v>
      </c>
      <c r="C16" s="67" t="s">
        <v>318</v>
      </c>
      <c r="D16" s="67"/>
      <c r="E16" s="67"/>
      <c r="F16" s="67"/>
      <c r="G16" s="67"/>
      <c r="H16" s="67"/>
      <c r="I16" s="67" t="s">
        <v>319</v>
      </c>
      <c r="J16" s="67"/>
      <c r="K16" s="67"/>
      <c r="L16" s="100" t="s">
        <v>320</v>
      </c>
      <c r="M16" s="100"/>
      <c r="N16" s="100"/>
      <c r="O16" s="100"/>
      <c r="P16" s="15" t="s">
        <v>42</v>
      </c>
      <c r="Q16" s="15" t="s">
        <v>53</v>
      </c>
      <c r="R16" s="44">
        <v>100</v>
      </c>
      <c r="S16" s="44">
        <v>98.34</v>
      </c>
      <c r="T16" s="44">
        <v>93.79</v>
      </c>
      <c r="U16" s="47">
        <f>95.37</f>
        <v>95.37</v>
      </c>
    </row>
    <row r="17" spans="1:22" ht="118.5" customHeight="1" thickBot="1" x14ac:dyDescent="0.25">
      <c r="A17" s="11"/>
      <c r="B17" s="14" t="s">
        <v>50</v>
      </c>
      <c r="C17" s="67" t="s">
        <v>50</v>
      </c>
      <c r="D17" s="67"/>
      <c r="E17" s="67"/>
      <c r="F17" s="67"/>
      <c r="G17" s="67"/>
      <c r="H17" s="67"/>
      <c r="I17" s="67" t="s">
        <v>321</v>
      </c>
      <c r="J17" s="67"/>
      <c r="K17" s="67"/>
      <c r="L17" s="100" t="s">
        <v>322</v>
      </c>
      <c r="M17" s="100"/>
      <c r="N17" s="100"/>
      <c r="O17" s="100"/>
      <c r="P17" s="15" t="s">
        <v>42</v>
      </c>
      <c r="Q17" s="15" t="s">
        <v>291</v>
      </c>
      <c r="R17" s="44" t="s">
        <v>269</v>
      </c>
      <c r="S17" s="44">
        <v>40</v>
      </c>
      <c r="T17" s="44">
        <v>40</v>
      </c>
      <c r="U17" s="47">
        <f>100</f>
        <v>100</v>
      </c>
    </row>
    <row r="18" spans="1:22" ht="119.25" customHeight="1" thickTop="1" x14ac:dyDescent="0.2">
      <c r="A18" s="11"/>
      <c r="B18" s="12" t="s">
        <v>75</v>
      </c>
      <c r="C18" s="68" t="s">
        <v>323</v>
      </c>
      <c r="D18" s="68"/>
      <c r="E18" s="68"/>
      <c r="F18" s="68"/>
      <c r="G18" s="68"/>
      <c r="H18" s="68"/>
      <c r="I18" s="68" t="s">
        <v>324</v>
      </c>
      <c r="J18" s="68"/>
      <c r="K18" s="68"/>
      <c r="L18" s="99" t="s">
        <v>325</v>
      </c>
      <c r="M18" s="99"/>
      <c r="N18" s="99"/>
      <c r="O18" s="99"/>
      <c r="P18" s="13" t="s">
        <v>42</v>
      </c>
      <c r="Q18" s="13" t="s">
        <v>79</v>
      </c>
      <c r="R18" s="42">
        <v>80</v>
      </c>
      <c r="S18" s="42">
        <v>80</v>
      </c>
      <c r="T18" s="42">
        <v>62.24</v>
      </c>
      <c r="U18" s="46">
        <f>77.8</f>
        <v>77.8</v>
      </c>
    </row>
    <row r="19" spans="1:22" ht="111.75" customHeight="1" x14ac:dyDescent="0.2">
      <c r="A19" s="11"/>
      <c r="B19" s="14" t="s">
        <v>50</v>
      </c>
      <c r="C19" s="67" t="s">
        <v>326</v>
      </c>
      <c r="D19" s="67"/>
      <c r="E19" s="67"/>
      <c r="F19" s="67"/>
      <c r="G19" s="67"/>
      <c r="H19" s="67"/>
      <c r="I19" s="67" t="s">
        <v>327</v>
      </c>
      <c r="J19" s="67"/>
      <c r="K19" s="67"/>
      <c r="L19" s="100" t="s">
        <v>328</v>
      </c>
      <c r="M19" s="100"/>
      <c r="N19" s="100"/>
      <c r="O19" s="100"/>
      <c r="P19" s="15" t="s">
        <v>42</v>
      </c>
      <c r="Q19" s="15" t="s">
        <v>329</v>
      </c>
      <c r="R19" s="44">
        <v>98</v>
      </c>
      <c r="S19" s="44">
        <v>98</v>
      </c>
      <c r="T19" s="44">
        <v>96.27</v>
      </c>
      <c r="U19" s="47">
        <f>98.23</f>
        <v>98.23</v>
      </c>
    </row>
    <row r="20" spans="1:22" ht="92.25" customHeight="1" thickBot="1" x14ac:dyDescent="0.25">
      <c r="A20" s="11"/>
      <c r="B20" s="14" t="s">
        <v>50</v>
      </c>
      <c r="C20" s="67" t="s">
        <v>330</v>
      </c>
      <c r="D20" s="67"/>
      <c r="E20" s="67"/>
      <c r="F20" s="67"/>
      <c r="G20" s="67"/>
      <c r="H20" s="67"/>
      <c r="I20" s="67" t="s">
        <v>331</v>
      </c>
      <c r="J20" s="67"/>
      <c r="K20" s="67"/>
      <c r="L20" s="100" t="s">
        <v>332</v>
      </c>
      <c r="M20" s="100"/>
      <c r="N20" s="100"/>
      <c r="O20" s="100"/>
      <c r="P20" s="15" t="s">
        <v>42</v>
      </c>
      <c r="Q20" s="15" t="s">
        <v>333</v>
      </c>
      <c r="R20" s="44">
        <v>85.59</v>
      </c>
      <c r="S20" s="44">
        <v>85.6</v>
      </c>
      <c r="T20" s="44">
        <v>85.88</v>
      </c>
      <c r="U20" s="47">
        <f>100.32</f>
        <v>100.32</v>
      </c>
    </row>
    <row r="21" spans="1:22" ht="14.25" customHeight="1" thickTop="1" thickBot="1" x14ac:dyDescent="0.25">
      <c r="B21" s="4" t="s">
        <v>99</v>
      </c>
      <c r="C21" s="5"/>
      <c r="D21" s="5"/>
      <c r="E21" s="5"/>
      <c r="F21" s="5"/>
      <c r="G21" s="5"/>
      <c r="H21" s="6"/>
      <c r="I21" s="6"/>
      <c r="J21" s="6"/>
      <c r="K21" s="6"/>
      <c r="L21" s="6"/>
      <c r="M21" s="6"/>
      <c r="N21" s="6"/>
      <c r="O21" s="6"/>
      <c r="P21" s="6"/>
      <c r="Q21" s="6"/>
      <c r="R21" s="6"/>
      <c r="S21" s="6"/>
      <c r="T21" s="6"/>
      <c r="U21" s="7"/>
      <c r="V21" s="16"/>
    </row>
    <row r="22" spans="1:22" ht="26.25" customHeight="1" thickTop="1" x14ac:dyDescent="0.2">
      <c r="B22" s="17"/>
      <c r="C22" s="18"/>
      <c r="D22" s="18"/>
      <c r="E22" s="18"/>
      <c r="F22" s="18"/>
      <c r="G22" s="18"/>
      <c r="H22" s="19"/>
      <c r="I22" s="19"/>
      <c r="J22" s="19"/>
      <c r="K22" s="19"/>
      <c r="L22" s="19"/>
      <c r="M22" s="19"/>
      <c r="N22" s="19"/>
      <c r="O22" s="19"/>
      <c r="P22" s="19"/>
      <c r="Q22" s="19"/>
      <c r="R22" s="20"/>
      <c r="S22" s="21" t="s">
        <v>33</v>
      </c>
      <c r="T22" s="21" t="s">
        <v>100</v>
      </c>
      <c r="U22" s="8" t="s">
        <v>101</v>
      </c>
    </row>
    <row r="23" spans="1:22" ht="33.75" customHeight="1" thickBot="1" x14ac:dyDescent="0.25">
      <c r="B23" s="22"/>
      <c r="C23" s="23"/>
      <c r="D23" s="23"/>
      <c r="E23" s="23"/>
      <c r="F23" s="23"/>
      <c r="G23" s="23"/>
      <c r="H23" s="24"/>
      <c r="I23" s="24"/>
      <c r="J23" s="24"/>
      <c r="K23" s="24"/>
      <c r="L23" s="24"/>
      <c r="M23" s="24"/>
      <c r="N23" s="24"/>
      <c r="O23" s="24"/>
      <c r="P23" s="24"/>
      <c r="Q23" s="24"/>
      <c r="R23" s="24"/>
      <c r="S23" s="25" t="s">
        <v>102</v>
      </c>
      <c r="T23" s="26" t="s">
        <v>102</v>
      </c>
      <c r="U23" s="26" t="s">
        <v>103</v>
      </c>
    </row>
    <row r="24" spans="1:22" ht="18" customHeight="1" thickBot="1" x14ac:dyDescent="0.25">
      <c r="B24" s="60" t="s">
        <v>104</v>
      </c>
      <c r="C24" s="61"/>
      <c r="D24" s="61"/>
      <c r="E24" s="27"/>
      <c r="F24" s="27"/>
      <c r="G24" s="27"/>
      <c r="H24" s="28"/>
      <c r="I24" s="28"/>
      <c r="J24" s="28"/>
      <c r="K24" s="28"/>
      <c r="L24" s="28"/>
      <c r="M24" s="28"/>
      <c r="N24" s="28"/>
      <c r="O24" s="28"/>
      <c r="P24" s="29"/>
      <c r="Q24" s="29"/>
      <c r="R24" s="29"/>
      <c r="S24" s="48">
        <v>95.698577</v>
      </c>
      <c r="T24" s="48">
        <v>79.554492609999983</v>
      </c>
      <c r="U24" s="49">
        <f>+IF(ISERR(T24/S24*100),"N/A",ROUND(T24/S24*100,1))</f>
        <v>83.1</v>
      </c>
    </row>
    <row r="25" spans="1:22" ht="18" customHeight="1" thickBot="1" x14ac:dyDescent="0.25">
      <c r="B25" s="62" t="s">
        <v>105</v>
      </c>
      <c r="C25" s="63"/>
      <c r="D25" s="63"/>
      <c r="E25" s="30"/>
      <c r="F25" s="30"/>
      <c r="G25" s="30"/>
      <c r="H25" s="31"/>
      <c r="I25" s="31"/>
      <c r="J25" s="31"/>
      <c r="K25" s="31"/>
      <c r="L25" s="31"/>
      <c r="M25" s="31"/>
      <c r="N25" s="31"/>
      <c r="O25" s="31"/>
      <c r="P25" s="32"/>
      <c r="Q25" s="32"/>
      <c r="R25" s="32"/>
      <c r="S25" s="48">
        <v>79.554492609999983</v>
      </c>
      <c r="T25" s="48">
        <v>79.554492609999983</v>
      </c>
      <c r="U25" s="49">
        <f>+IF(ISERR(T25/S25*100),"N/A",ROUND(T25/S25*100,1))</f>
        <v>100</v>
      </c>
    </row>
    <row r="26" spans="1:22" ht="14.85" customHeight="1" thickTop="1" thickBot="1" x14ac:dyDescent="0.25">
      <c r="B26" s="4" t="s">
        <v>106</v>
      </c>
      <c r="C26" s="5"/>
      <c r="D26" s="5"/>
      <c r="E26" s="5"/>
      <c r="F26" s="5"/>
      <c r="G26" s="5"/>
      <c r="H26" s="6"/>
      <c r="I26" s="6"/>
      <c r="J26" s="6"/>
      <c r="K26" s="6"/>
      <c r="L26" s="6"/>
      <c r="M26" s="6"/>
      <c r="N26" s="6"/>
      <c r="O26" s="6"/>
      <c r="P26" s="6"/>
      <c r="Q26" s="6"/>
      <c r="R26" s="6"/>
      <c r="S26" s="6"/>
      <c r="T26" s="6"/>
      <c r="U26" s="7"/>
    </row>
    <row r="27" spans="1:22" ht="44.25" customHeight="1" thickTop="1" x14ac:dyDescent="0.2">
      <c r="B27" s="64" t="s">
        <v>107</v>
      </c>
      <c r="C27" s="65"/>
      <c r="D27" s="65"/>
      <c r="E27" s="65"/>
      <c r="F27" s="65"/>
      <c r="G27" s="65"/>
      <c r="H27" s="65"/>
      <c r="I27" s="65"/>
      <c r="J27" s="65"/>
      <c r="K27" s="65"/>
      <c r="L27" s="65"/>
      <c r="M27" s="65"/>
      <c r="N27" s="65"/>
      <c r="O27" s="65"/>
      <c r="P27" s="65"/>
      <c r="Q27" s="65"/>
      <c r="R27" s="65"/>
      <c r="S27" s="65"/>
      <c r="T27" s="65"/>
      <c r="U27" s="66"/>
    </row>
    <row r="28" spans="1:22" ht="90" customHeight="1" x14ac:dyDescent="0.2">
      <c r="B28" s="54" t="s">
        <v>334</v>
      </c>
      <c r="C28" s="55"/>
      <c r="D28" s="55"/>
      <c r="E28" s="55"/>
      <c r="F28" s="55"/>
      <c r="G28" s="55"/>
      <c r="H28" s="55"/>
      <c r="I28" s="55"/>
      <c r="J28" s="55"/>
      <c r="K28" s="55"/>
      <c r="L28" s="55"/>
      <c r="M28" s="55"/>
      <c r="N28" s="55"/>
      <c r="O28" s="55"/>
      <c r="P28" s="55"/>
      <c r="Q28" s="55"/>
      <c r="R28" s="55"/>
      <c r="S28" s="55"/>
      <c r="T28" s="55"/>
      <c r="U28" s="56"/>
    </row>
    <row r="29" spans="1:22" ht="83.25" customHeight="1" x14ac:dyDescent="0.2">
      <c r="B29" s="54" t="s">
        <v>335</v>
      </c>
      <c r="C29" s="55"/>
      <c r="D29" s="55"/>
      <c r="E29" s="55"/>
      <c r="F29" s="55"/>
      <c r="G29" s="55"/>
      <c r="H29" s="55"/>
      <c r="I29" s="55"/>
      <c r="J29" s="55"/>
      <c r="K29" s="55"/>
      <c r="L29" s="55"/>
      <c r="M29" s="55"/>
      <c r="N29" s="55"/>
      <c r="O29" s="55"/>
      <c r="P29" s="55"/>
      <c r="Q29" s="55"/>
      <c r="R29" s="55"/>
      <c r="S29" s="55"/>
      <c r="T29" s="55"/>
      <c r="U29" s="56"/>
    </row>
    <row r="30" spans="1:22" ht="96" customHeight="1" x14ac:dyDescent="0.2">
      <c r="B30" s="54" t="s">
        <v>336</v>
      </c>
      <c r="C30" s="55"/>
      <c r="D30" s="55"/>
      <c r="E30" s="55"/>
      <c r="F30" s="55"/>
      <c r="G30" s="55"/>
      <c r="H30" s="55"/>
      <c r="I30" s="55"/>
      <c r="J30" s="55"/>
      <c r="K30" s="55"/>
      <c r="L30" s="55"/>
      <c r="M30" s="55"/>
      <c r="N30" s="55"/>
      <c r="O30" s="55"/>
      <c r="P30" s="55"/>
      <c r="Q30" s="55"/>
      <c r="R30" s="55"/>
      <c r="S30" s="55"/>
      <c r="T30" s="55"/>
      <c r="U30" s="56"/>
    </row>
    <row r="31" spans="1:22" ht="188.25" customHeight="1" x14ac:dyDescent="0.2">
      <c r="B31" s="54" t="s">
        <v>337</v>
      </c>
      <c r="C31" s="55"/>
      <c r="D31" s="55"/>
      <c r="E31" s="55"/>
      <c r="F31" s="55"/>
      <c r="G31" s="55"/>
      <c r="H31" s="55"/>
      <c r="I31" s="55"/>
      <c r="J31" s="55"/>
      <c r="K31" s="55"/>
      <c r="L31" s="55"/>
      <c r="M31" s="55"/>
      <c r="N31" s="55"/>
      <c r="O31" s="55"/>
      <c r="P31" s="55"/>
      <c r="Q31" s="55"/>
      <c r="R31" s="55"/>
      <c r="S31" s="55"/>
      <c r="T31" s="55"/>
      <c r="U31" s="56"/>
    </row>
    <row r="32" spans="1:22" ht="84" customHeight="1" x14ac:dyDescent="0.2">
      <c r="B32" s="54" t="s">
        <v>338</v>
      </c>
      <c r="C32" s="55"/>
      <c r="D32" s="55"/>
      <c r="E32" s="55"/>
      <c r="F32" s="55"/>
      <c r="G32" s="55"/>
      <c r="H32" s="55"/>
      <c r="I32" s="55"/>
      <c r="J32" s="55"/>
      <c r="K32" s="55"/>
      <c r="L32" s="55"/>
      <c r="M32" s="55"/>
      <c r="N32" s="55"/>
      <c r="O32" s="55"/>
      <c r="P32" s="55"/>
      <c r="Q32" s="55"/>
      <c r="R32" s="55"/>
      <c r="S32" s="55"/>
      <c r="T32" s="55"/>
      <c r="U32" s="56"/>
    </row>
    <row r="33" spans="2:21" ht="105" customHeight="1" x14ac:dyDescent="0.2">
      <c r="B33" s="54" t="s">
        <v>339</v>
      </c>
      <c r="C33" s="55"/>
      <c r="D33" s="55"/>
      <c r="E33" s="55"/>
      <c r="F33" s="55"/>
      <c r="G33" s="55"/>
      <c r="H33" s="55"/>
      <c r="I33" s="55"/>
      <c r="J33" s="55"/>
      <c r="K33" s="55"/>
      <c r="L33" s="55"/>
      <c r="M33" s="55"/>
      <c r="N33" s="55"/>
      <c r="O33" s="55"/>
      <c r="P33" s="55"/>
      <c r="Q33" s="55"/>
      <c r="R33" s="55"/>
      <c r="S33" s="55"/>
      <c r="T33" s="55"/>
      <c r="U33" s="56"/>
    </row>
    <row r="34" spans="2:21" ht="77.25" customHeight="1" x14ac:dyDescent="0.2">
      <c r="B34" s="54" t="s">
        <v>340</v>
      </c>
      <c r="C34" s="55"/>
      <c r="D34" s="55"/>
      <c r="E34" s="55"/>
      <c r="F34" s="55"/>
      <c r="G34" s="55"/>
      <c r="H34" s="55"/>
      <c r="I34" s="55"/>
      <c r="J34" s="55"/>
      <c r="K34" s="55"/>
      <c r="L34" s="55"/>
      <c r="M34" s="55"/>
      <c r="N34" s="55"/>
      <c r="O34" s="55"/>
      <c r="P34" s="55"/>
      <c r="Q34" s="55"/>
      <c r="R34" s="55"/>
      <c r="S34" s="55"/>
      <c r="T34" s="55"/>
      <c r="U34" s="56"/>
    </row>
    <row r="35" spans="2:21" ht="90" customHeight="1" x14ac:dyDescent="0.2">
      <c r="B35" s="54" t="s">
        <v>341</v>
      </c>
      <c r="C35" s="55"/>
      <c r="D35" s="55"/>
      <c r="E35" s="55"/>
      <c r="F35" s="55"/>
      <c r="G35" s="55"/>
      <c r="H35" s="55"/>
      <c r="I35" s="55"/>
      <c r="J35" s="55"/>
      <c r="K35" s="55"/>
      <c r="L35" s="55"/>
      <c r="M35" s="55"/>
      <c r="N35" s="55"/>
      <c r="O35" s="55"/>
      <c r="P35" s="55"/>
      <c r="Q35" s="55"/>
      <c r="R35" s="55"/>
      <c r="S35" s="55"/>
      <c r="T35" s="55"/>
      <c r="U35" s="56"/>
    </row>
    <row r="36" spans="2:21" ht="72" customHeight="1" x14ac:dyDescent="0.2">
      <c r="B36" s="54" t="s">
        <v>342</v>
      </c>
      <c r="C36" s="55"/>
      <c r="D36" s="55"/>
      <c r="E36" s="55"/>
      <c r="F36" s="55"/>
      <c r="G36" s="55"/>
      <c r="H36" s="55"/>
      <c r="I36" s="55"/>
      <c r="J36" s="55"/>
      <c r="K36" s="55"/>
      <c r="L36" s="55"/>
      <c r="M36" s="55"/>
      <c r="N36" s="55"/>
      <c r="O36" s="55"/>
      <c r="P36" s="55"/>
      <c r="Q36" s="55"/>
      <c r="R36" s="55"/>
      <c r="S36" s="55"/>
      <c r="T36" s="55"/>
      <c r="U36" s="56"/>
    </row>
    <row r="37" spans="2:21" ht="85.5" customHeight="1" thickBot="1" x14ac:dyDescent="0.25">
      <c r="B37" s="57" t="s">
        <v>343</v>
      </c>
      <c r="C37" s="58"/>
      <c r="D37" s="58"/>
      <c r="E37" s="58"/>
      <c r="F37" s="58"/>
      <c r="G37" s="58"/>
      <c r="H37" s="58"/>
      <c r="I37" s="58"/>
      <c r="J37" s="58"/>
      <c r="K37" s="58"/>
      <c r="L37" s="58"/>
      <c r="M37" s="58"/>
      <c r="N37" s="58"/>
      <c r="O37" s="58"/>
      <c r="P37" s="58"/>
      <c r="Q37" s="58"/>
      <c r="R37" s="58"/>
      <c r="S37" s="58"/>
      <c r="T37" s="58"/>
      <c r="U37" s="59"/>
    </row>
  </sheetData>
  <mergeCells count="6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7:U27"/>
    <mergeCell ref="C18:H18"/>
    <mergeCell ref="I18:K18"/>
    <mergeCell ref="L18:O18"/>
    <mergeCell ref="C19:H19"/>
    <mergeCell ref="I19:K19"/>
    <mergeCell ref="L19:O19"/>
    <mergeCell ref="C20:H20"/>
    <mergeCell ref="I20:K20"/>
    <mergeCell ref="L20:O20"/>
    <mergeCell ref="B24:D24"/>
    <mergeCell ref="B25:D25"/>
    <mergeCell ref="B34:U34"/>
    <mergeCell ref="B35:U35"/>
    <mergeCell ref="B36:U36"/>
    <mergeCell ref="B37:U37"/>
    <mergeCell ref="B28:U28"/>
    <mergeCell ref="B29:U29"/>
    <mergeCell ref="B30:U30"/>
    <mergeCell ref="B31:U31"/>
    <mergeCell ref="B32:U32"/>
    <mergeCell ref="B33:U33"/>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1"/>
  <sheetViews>
    <sheetView zoomScale="90" zoomScaleNormal="90" zoomScaleSheetLayoutView="80" workbookViewId="0">
      <selection activeCell="W13" sqref="W13"/>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25" style="1" customWidth="1"/>
    <col min="19" max="19" width="13" style="1" customWidth="1"/>
    <col min="20" max="20" width="10.75" style="1" customWidth="1"/>
    <col min="21" max="21" width="14.8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344</v>
      </c>
      <c r="D4" s="95" t="s">
        <v>345</v>
      </c>
      <c r="E4" s="95"/>
      <c r="F4" s="95"/>
      <c r="G4" s="95"/>
      <c r="H4" s="95"/>
      <c r="I4" s="35"/>
      <c r="J4" s="36" t="s">
        <v>9</v>
      </c>
      <c r="K4" s="37" t="s">
        <v>10</v>
      </c>
      <c r="L4" s="96" t="s">
        <v>11</v>
      </c>
      <c r="M4" s="96"/>
      <c r="N4" s="96"/>
      <c r="O4" s="96"/>
      <c r="P4" s="36" t="s">
        <v>12</v>
      </c>
      <c r="Q4" s="96" t="s">
        <v>278</v>
      </c>
      <c r="R4" s="96"/>
      <c r="S4" s="36" t="s">
        <v>14</v>
      </c>
      <c r="T4" s="96"/>
      <c r="U4" s="97"/>
    </row>
    <row r="5" spans="1:21" ht="15.75" customHeight="1" x14ac:dyDescent="0.2">
      <c r="B5" s="92" t="s">
        <v>15</v>
      </c>
      <c r="C5" s="93"/>
      <c r="D5" s="93"/>
      <c r="E5" s="93"/>
      <c r="F5" s="93"/>
      <c r="G5" s="93"/>
      <c r="H5" s="93"/>
      <c r="I5" s="93"/>
      <c r="J5" s="93"/>
      <c r="K5" s="93"/>
      <c r="L5" s="93"/>
      <c r="M5" s="93"/>
      <c r="N5" s="93"/>
      <c r="O5" s="93"/>
      <c r="P5" s="93"/>
      <c r="Q5" s="93"/>
      <c r="R5" s="93"/>
      <c r="S5" s="93"/>
      <c r="T5" s="93"/>
      <c r="U5" s="94"/>
    </row>
    <row r="6" spans="1:21" ht="66" customHeight="1" thickBot="1" x14ac:dyDescent="0.25">
      <c r="B6" s="38" t="s">
        <v>16</v>
      </c>
      <c r="C6" s="69" t="s">
        <v>17</v>
      </c>
      <c r="D6" s="69"/>
      <c r="E6" s="69"/>
      <c r="F6" s="69"/>
      <c r="G6" s="69"/>
      <c r="H6" s="39"/>
      <c r="I6" s="39"/>
      <c r="J6" s="39" t="s">
        <v>18</v>
      </c>
      <c r="K6" s="69" t="s">
        <v>19</v>
      </c>
      <c r="L6" s="69"/>
      <c r="M6" s="69"/>
      <c r="N6" s="40"/>
      <c r="O6" s="39" t="s">
        <v>20</v>
      </c>
      <c r="P6" s="69" t="s">
        <v>279</v>
      </c>
      <c r="Q6" s="69"/>
      <c r="R6" s="41"/>
      <c r="S6" s="39" t="s">
        <v>22</v>
      </c>
      <c r="T6" s="69" t="s">
        <v>280</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74"/>
      <c r="K9" s="74"/>
      <c r="L9" s="74" t="s">
        <v>30</v>
      </c>
      <c r="M9" s="74"/>
      <c r="N9" s="74"/>
      <c r="O9" s="74"/>
      <c r="P9" s="74" t="s">
        <v>31</v>
      </c>
      <c r="Q9" s="74" t="s">
        <v>32</v>
      </c>
      <c r="R9" s="88" t="s">
        <v>33</v>
      </c>
      <c r="S9" s="89"/>
      <c r="T9" s="74" t="s">
        <v>34</v>
      </c>
      <c r="U9" s="90" t="s">
        <v>35</v>
      </c>
    </row>
    <row r="10" spans="1:21" ht="40.5" customHeight="1" thickBot="1" x14ac:dyDescent="0.25">
      <c r="B10" s="73"/>
      <c r="C10" s="78"/>
      <c r="D10" s="78"/>
      <c r="E10" s="78"/>
      <c r="F10" s="78"/>
      <c r="G10" s="78"/>
      <c r="H10" s="79"/>
      <c r="I10" s="86"/>
      <c r="J10" s="87"/>
      <c r="K10" s="87"/>
      <c r="L10" s="87"/>
      <c r="M10" s="87"/>
      <c r="N10" s="87"/>
      <c r="O10" s="87"/>
      <c r="P10" s="87"/>
      <c r="Q10" s="87"/>
      <c r="R10" s="9" t="s">
        <v>36</v>
      </c>
      <c r="S10" s="10" t="s">
        <v>37</v>
      </c>
      <c r="T10" s="87"/>
      <c r="U10" s="91"/>
    </row>
    <row r="11" spans="1:21" ht="75" customHeight="1" thickTop="1" thickBot="1" x14ac:dyDescent="0.25">
      <c r="A11" s="11"/>
      <c r="B11" s="12" t="s">
        <v>38</v>
      </c>
      <c r="C11" s="68" t="s">
        <v>346</v>
      </c>
      <c r="D11" s="68"/>
      <c r="E11" s="68"/>
      <c r="F11" s="68"/>
      <c r="G11" s="68"/>
      <c r="H11" s="68"/>
      <c r="I11" s="68" t="s">
        <v>347</v>
      </c>
      <c r="J11" s="68"/>
      <c r="K11" s="68"/>
      <c r="L11" s="99" t="s">
        <v>283</v>
      </c>
      <c r="M11" s="99"/>
      <c r="N11" s="99"/>
      <c r="O11" s="99"/>
      <c r="P11" s="13" t="s">
        <v>42</v>
      </c>
      <c r="Q11" s="13" t="s">
        <v>284</v>
      </c>
      <c r="R11" s="42">
        <v>0</v>
      </c>
      <c r="S11" s="42">
        <v>44</v>
      </c>
      <c r="T11" s="42">
        <v>0</v>
      </c>
      <c r="U11" s="43">
        <f>0</f>
        <v>0</v>
      </c>
    </row>
    <row r="12" spans="1:21" ht="75" customHeight="1" thickTop="1" thickBot="1" x14ac:dyDescent="0.25">
      <c r="A12" s="11"/>
      <c r="B12" s="12" t="s">
        <v>44</v>
      </c>
      <c r="C12" s="68" t="s">
        <v>348</v>
      </c>
      <c r="D12" s="68"/>
      <c r="E12" s="68"/>
      <c r="F12" s="68"/>
      <c r="G12" s="68"/>
      <c r="H12" s="68"/>
      <c r="I12" s="68" t="s">
        <v>349</v>
      </c>
      <c r="J12" s="68"/>
      <c r="K12" s="68"/>
      <c r="L12" s="99" t="s">
        <v>350</v>
      </c>
      <c r="M12" s="99"/>
      <c r="N12" s="99"/>
      <c r="O12" s="99"/>
      <c r="P12" s="13" t="s">
        <v>42</v>
      </c>
      <c r="Q12" s="13" t="s">
        <v>43</v>
      </c>
      <c r="R12" s="42">
        <v>100</v>
      </c>
      <c r="S12" s="42">
        <v>100</v>
      </c>
      <c r="T12" s="42">
        <v>100.17</v>
      </c>
      <c r="U12" s="43">
        <f>100.17</f>
        <v>100.17</v>
      </c>
    </row>
    <row r="13" spans="1:21" ht="75" customHeight="1" thickTop="1" thickBot="1" x14ac:dyDescent="0.25">
      <c r="A13" s="11"/>
      <c r="B13" s="12" t="s">
        <v>56</v>
      </c>
      <c r="C13" s="68" t="s">
        <v>351</v>
      </c>
      <c r="D13" s="68"/>
      <c r="E13" s="68"/>
      <c r="F13" s="68"/>
      <c r="G13" s="68"/>
      <c r="H13" s="68"/>
      <c r="I13" s="68" t="s">
        <v>352</v>
      </c>
      <c r="J13" s="68"/>
      <c r="K13" s="68"/>
      <c r="L13" s="99" t="s">
        <v>353</v>
      </c>
      <c r="M13" s="99"/>
      <c r="N13" s="99"/>
      <c r="O13" s="99"/>
      <c r="P13" s="13" t="s">
        <v>69</v>
      </c>
      <c r="Q13" s="13" t="s">
        <v>291</v>
      </c>
      <c r="R13" s="42">
        <v>1.47</v>
      </c>
      <c r="S13" s="42">
        <v>1.47</v>
      </c>
      <c r="T13" s="42">
        <v>1.49</v>
      </c>
      <c r="U13" s="43">
        <f>101.36</f>
        <v>101.36</v>
      </c>
    </row>
    <row r="14" spans="1:21" ht="137.25" customHeight="1" thickTop="1" x14ac:dyDescent="0.2">
      <c r="A14" s="11"/>
      <c r="B14" s="12" t="s">
        <v>75</v>
      </c>
      <c r="C14" s="68" t="s">
        <v>354</v>
      </c>
      <c r="D14" s="68"/>
      <c r="E14" s="68"/>
      <c r="F14" s="68"/>
      <c r="G14" s="68"/>
      <c r="H14" s="68"/>
      <c r="I14" s="68" t="s">
        <v>355</v>
      </c>
      <c r="J14" s="68"/>
      <c r="K14" s="68"/>
      <c r="L14" s="99" t="s">
        <v>356</v>
      </c>
      <c r="M14" s="99"/>
      <c r="N14" s="99"/>
      <c r="O14" s="99"/>
      <c r="P14" s="13" t="s">
        <v>42</v>
      </c>
      <c r="Q14" s="13" t="s">
        <v>291</v>
      </c>
      <c r="R14" s="42">
        <v>100</v>
      </c>
      <c r="S14" s="42">
        <v>100</v>
      </c>
      <c r="T14" s="42">
        <v>100</v>
      </c>
      <c r="U14" s="43">
        <f>100</f>
        <v>100</v>
      </c>
    </row>
    <row r="15" spans="1:21" ht="75" customHeight="1" x14ac:dyDescent="0.2">
      <c r="A15" s="11"/>
      <c r="B15" s="14" t="s">
        <v>50</v>
      </c>
      <c r="C15" s="67" t="s">
        <v>357</v>
      </c>
      <c r="D15" s="67"/>
      <c r="E15" s="67"/>
      <c r="F15" s="67"/>
      <c r="G15" s="67"/>
      <c r="H15" s="67"/>
      <c r="I15" s="67" t="s">
        <v>358</v>
      </c>
      <c r="J15" s="67"/>
      <c r="K15" s="67"/>
      <c r="L15" s="100" t="s">
        <v>359</v>
      </c>
      <c r="M15" s="100"/>
      <c r="N15" s="100"/>
      <c r="O15" s="100"/>
      <c r="P15" s="15" t="s">
        <v>42</v>
      </c>
      <c r="Q15" s="15" t="s">
        <v>291</v>
      </c>
      <c r="R15" s="44">
        <v>100</v>
      </c>
      <c r="S15" s="44">
        <v>100</v>
      </c>
      <c r="T15" s="44">
        <v>103.65</v>
      </c>
      <c r="U15" s="45">
        <f>103.65</f>
        <v>103.65</v>
      </c>
    </row>
    <row r="16" spans="1:21" ht="75" customHeight="1" x14ac:dyDescent="0.2">
      <c r="A16" s="11"/>
      <c r="B16" s="14" t="s">
        <v>50</v>
      </c>
      <c r="C16" s="67" t="s">
        <v>360</v>
      </c>
      <c r="D16" s="67"/>
      <c r="E16" s="67"/>
      <c r="F16" s="67"/>
      <c r="G16" s="67"/>
      <c r="H16" s="67"/>
      <c r="I16" s="67" t="s">
        <v>361</v>
      </c>
      <c r="J16" s="67"/>
      <c r="K16" s="67"/>
      <c r="L16" s="100" t="s">
        <v>362</v>
      </c>
      <c r="M16" s="100"/>
      <c r="N16" s="100"/>
      <c r="O16" s="100"/>
      <c r="P16" s="15" t="s">
        <v>42</v>
      </c>
      <c r="Q16" s="15" t="s">
        <v>79</v>
      </c>
      <c r="R16" s="44">
        <v>61</v>
      </c>
      <c r="S16" s="44">
        <v>61</v>
      </c>
      <c r="T16" s="44">
        <v>91.48</v>
      </c>
      <c r="U16" s="45">
        <f>149.97</f>
        <v>149.97</v>
      </c>
    </row>
    <row r="17" spans="1:22" ht="107.25" customHeight="1" thickBot="1" x14ac:dyDescent="0.25">
      <c r="A17" s="11"/>
      <c r="B17" s="14" t="s">
        <v>50</v>
      </c>
      <c r="C17" s="67" t="s">
        <v>363</v>
      </c>
      <c r="D17" s="67"/>
      <c r="E17" s="67"/>
      <c r="F17" s="67"/>
      <c r="G17" s="67"/>
      <c r="H17" s="67"/>
      <c r="I17" s="67" t="s">
        <v>364</v>
      </c>
      <c r="J17" s="67"/>
      <c r="K17" s="67"/>
      <c r="L17" s="100" t="s">
        <v>365</v>
      </c>
      <c r="M17" s="100"/>
      <c r="N17" s="100"/>
      <c r="O17" s="100"/>
      <c r="P17" s="15" t="s">
        <v>42</v>
      </c>
      <c r="Q17" s="15" t="s">
        <v>182</v>
      </c>
      <c r="R17" s="44">
        <v>71.88</v>
      </c>
      <c r="S17" s="44">
        <v>71.88</v>
      </c>
      <c r="T17" s="44">
        <v>100</v>
      </c>
      <c r="U17" s="45">
        <f>139.12</f>
        <v>139.12</v>
      </c>
    </row>
    <row r="18" spans="1:22" ht="14.25" customHeight="1" thickTop="1" thickBot="1" x14ac:dyDescent="0.25">
      <c r="B18" s="4" t="s">
        <v>99</v>
      </c>
      <c r="C18" s="5"/>
      <c r="D18" s="5"/>
      <c r="E18" s="5"/>
      <c r="F18" s="5"/>
      <c r="G18" s="5"/>
      <c r="H18" s="6"/>
      <c r="I18" s="6"/>
      <c r="J18" s="6"/>
      <c r="K18" s="6"/>
      <c r="L18" s="6"/>
      <c r="M18" s="6"/>
      <c r="N18" s="6"/>
      <c r="O18" s="6"/>
      <c r="P18" s="6"/>
      <c r="Q18" s="6"/>
      <c r="R18" s="6"/>
      <c r="S18" s="6"/>
      <c r="T18" s="6"/>
      <c r="U18" s="7"/>
      <c r="V18" s="16"/>
    </row>
    <row r="19" spans="1:22" ht="26.25" customHeight="1" thickTop="1" x14ac:dyDescent="0.2">
      <c r="B19" s="17"/>
      <c r="C19" s="18"/>
      <c r="D19" s="18"/>
      <c r="E19" s="18"/>
      <c r="F19" s="18"/>
      <c r="G19" s="18"/>
      <c r="H19" s="19"/>
      <c r="I19" s="19"/>
      <c r="J19" s="19"/>
      <c r="K19" s="19"/>
      <c r="L19" s="19"/>
      <c r="M19" s="19"/>
      <c r="N19" s="19"/>
      <c r="O19" s="19"/>
      <c r="P19" s="19"/>
      <c r="Q19" s="19"/>
      <c r="R19" s="20"/>
      <c r="S19" s="21" t="s">
        <v>33</v>
      </c>
      <c r="T19" s="21" t="s">
        <v>100</v>
      </c>
      <c r="U19" s="8" t="s">
        <v>101</v>
      </c>
    </row>
    <row r="20" spans="1:22" ht="33.75" customHeight="1" thickBot="1" x14ac:dyDescent="0.25">
      <c r="B20" s="22"/>
      <c r="C20" s="23"/>
      <c r="D20" s="23"/>
      <c r="E20" s="23"/>
      <c r="F20" s="23"/>
      <c r="G20" s="23"/>
      <c r="H20" s="24"/>
      <c r="I20" s="24"/>
      <c r="J20" s="24"/>
      <c r="K20" s="24"/>
      <c r="L20" s="24"/>
      <c r="M20" s="24"/>
      <c r="N20" s="24"/>
      <c r="O20" s="24"/>
      <c r="P20" s="24"/>
      <c r="Q20" s="24"/>
      <c r="R20" s="24"/>
      <c r="S20" s="25" t="s">
        <v>102</v>
      </c>
      <c r="T20" s="26" t="s">
        <v>102</v>
      </c>
      <c r="U20" s="26" t="s">
        <v>103</v>
      </c>
    </row>
    <row r="21" spans="1:22" ht="18" customHeight="1" thickBot="1" x14ac:dyDescent="0.25">
      <c r="B21" s="60" t="s">
        <v>104</v>
      </c>
      <c r="C21" s="61"/>
      <c r="D21" s="61"/>
      <c r="E21" s="27"/>
      <c r="F21" s="27"/>
      <c r="G21" s="27"/>
      <c r="H21" s="28"/>
      <c r="I21" s="28"/>
      <c r="J21" s="28"/>
      <c r="K21" s="28"/>
      <c r="L21" s="28"/>
      <c r="M21" s="28"/>
      <c r="N21" s="28"/>
      <c r="O21" s="28"/>
      <c r="P21" s="29"/>
      <c r="Q21" s="29"/>
      <c r="R21" s="29"/>
      <c r="S21" s="48">
        <v>66791.938639</v>
      </c>
      <c r="T21" s="48">
        <v>68307.233119259996</v>
      </c>
      <c r="U21" s="49">
        <f>+IF(ISERR(T21/S21*100),"N/A",ROUND(T21/S21*100,1))</f>
        <v>102.3</v>
      </c>
    </row>
    <row r="22" spans="1:22" ht="18" customHeight="1" thickBot="1" x14ac:dyDescent="0.25">
      <c r="B22" s="62" t="s">
        <v>105</v>
      </c>
      <c r="C22" s="63"/>
      <c r="D22" s="63"/>
      <c r="E22" s="30"/>
      <c r="F22" s="30"/>
      <c r="G22" s="30"/>
      <c r="H22" s="31"/>
      <c r="I22" s="31"/>
      <c r="J22" s="31"/>
      <c r="K22" s="31"/>
      <c r="L22" s="31"/>
      <c r="M22" s="31"/>
      <c r="N22" s="31"/>
      <c r="O22" s="31"/>
      <c r="P22" s="32"/>
      <c r="Q22" s="32"/>
      <c r="R22" s="32"/>
      <c r="S22" s="48">
        <v>68307.233119259981</v>
      </c>
      <c r="T22" s="48">
        <v>68307.233119259996</v>
      </c>
      <c r="U22" s="49">
        <f>+IF(ISERR(T22/S22*100),"N/A",ROUND(T22/S22*100,1))</f>
        <v>100</v>
      </c>
    </row>
    <row r="23" spans="1:22" ht="14.85" customHeight="1" thickTop="1" thickBot="1" x14ac:dyDescent="0.25">
      <c r="B23" s="4" t="s">
        <v>106</v>
      </c>
      <c r="C23" s="5"/>
      <c r="D23" s="5"/>
      <c r="E23" s="5"/>
      <c r="F23" s="5"/>
      <c r="G23" s="5"/>
      <c r="H23" s="6"/>
      <c r="I23" s="6"/>
      <c r="J23" s="6"/>
      <c r="K23" s="6"/>
      <c r="L23" s="6"/>
      <c r="M23" s="6"/>
      <c r="N23" s="6"/>
      <c r="O23" s="6"/>
      <c r="P23" s="6"/>
      <c r="Q23" s="6"/>
      <c r="R23" s="6"/>
      <c r="S23" s="6"/>
      <c r="T23" s="6"/>
      <c r="U23" s="7"/>
    </row>
    <row r="24" spans="1:22" ht="44.25" customHeight="1" thickTop="1" x14ac:dyDescent="0.2">
      <c r="B24" s="64" t="s">
        <v>107</v>
      </c>
      <c r="C24" s="65"/>
      <c r="D24" s="65"/>
      <c r="E24" s="65"/>
      <c r="F24" s="65"/>
      <c r="G24" s="65"/>
      <c r="H24" s="65"/>
      <c r="I24" s="65"/>
      <c r="J24" s="65"/>
      <c r="K24" s="65"/>
      <c r="L24" s="65"/>
      <c r="M24" s="65"/>
      <c r="N24" s="65"/>
      <c r="O24" s="65"/>
      <c r="P24" s="65"/>
      <c r="Q24" s="65"/>
      <c r="R24" s="65"/>
      <c r="S24" s="65"/>
      <c r="T24" s="65"/>
      <c r="U24" s="66"/>
    </row>
    <row r="25" spans="1:22" ht="78" customHeight="1" x14ac:dyDescent="0.2">
      <c r="B25" s="54" t="s">
        <v>366</v>
      </c>
      <c r="C25" s="55"/>
      <c r="D25" s="55"/>
      <c r="E25" s="55"/>
      <c r="F25" s="55"/>
      <c r="G25" s="55"/>
      <c r="H25" s="55"/>
      <c r="I25" s="55"/>
      <c r="J25" s="55"/>
      <c r="K25" s="55"/>
      <c r="L25" s="55"/>
      <c r="M25" s="55"/>
      <c r="N25" s="55"/>
      <c r="O25" s="55"/>
      <c r="P25" s="55"/>
      <c r="Q25" s="55"/>
      <c r="R25" s="55"/>
      <c r="S25" s="55"/>
      <c r="T25" s="55"/>
      <c r="U25" s="56"/>
    </row>
    <row r="26" spans="1:22" ht="48.75" customHeight="1" x14ac:dyDescent="0.2">
      <c r="B26" s="54" t="s">
        <v>367</v>
      </c>
      <c r="C26" s="55"/>
      <c r="D26" s="55"/>
      <c r="E26" s="55"/>
      <c r="F26" s="55"/>
      <c r="G26" s="55"/>
      <c r="H26" s="55"/>
      <c r="I26" s="55"/>
      <c r="J26" s="55"/>
      <c r="K26" s="55"/>
      <c r="L26" s="55"/>
      <c r="M26" s="55"/>
      <c r="N26" s="55"/>
      <c r="O26" s="55"/>
      <c r="P26" s="55"/>
      <c r="Q26" s="55"/>
      <c r="R26" s="55"/>
      <c r="S26" s="55"/>
      <c r="T26" s="55"/>
      <c r="U26" s="56"/>
    </row>
    <row r="27" spans="1:22" ht="57.75" customHeight="1" x14ac:dyDescent="0.2">
      <c r="B27" s="54" t="s">
        <v>368</v>
      </c>
      <c r="C27" s="55"/>
      <c r="D27" s="55"/>
      <c r="E27" s="55"/>
      <c r="F27" s="55"/>
      <c r="G27" s="55"/>
      <c r="H27" s="55"/>
      <c r="I27" s="55"/>
      <c r="J27" s="55"/>
      <c r="K27" s="55"/>
      <c r="L27" s="55"/>
      <c r="M27" s="55"/>
      <c r="N27" s="55"/>
      <c r="O27" s="55"/>
      <c r="P27" s="55"/>
      <c r="Q27" s="55"/>
      <c r="R27" s="55"/>
      <c r="S27" s="55"/>
      <c r="T27" s="55"/>
      <c r="U27" s="56"/>
    </row>
    <row r="28" spans="1:22" ht="52.5" customHeight="1" x14ac:dyDescent="0.2">
      <c r="B28" s="54" t="s">
        <v>369</v>
      </c>
      <c r="C28" s="55"/>
      <c r="D28" s="55"/>
      <c r="E28" s="55"/>
      <c r="F28" s="55"/>
      <c r="G28" s="55"/>
      <c r="H28" s="55"/>
      <c r="I28" s="55"/>
      <c r="J28" s="55"/>
      <c r="K28" s="55"/>
      <c r="L28" s="55"/>
      <c r="M28" s="55"/>
      <c r="N28" s="55"/>
      <c r="O28" s="55"/>
      <c r="P28" s="55"/>
      <c r="Q28" s="55"/>
      <c r="R28" s="55"/>
      <c r="S28" s="55"/>
      <c r="T28" s="55"/>
      <c r="U28" s="56"/>
    </row>
    <row r="29" spans="1:22" ht="66" customHeight="1" x14ac:dyDescent="0.2">
      <c r="B29" s="54" t="s">
        <v>370</v>
      </c>
      <c r="C29" s="55"/>
      <c r="D29" s="55"/>
      <c r="E29" s="55"/>
      <c r="F29" s="55"/>
      <c r="G29" s="55"/>
      <c r="H29" s="55"/>
      <c r="I29" s="55"/>
      <c r="J29" s="55"/>
      <c r="K29" s="55"/>
      <c r="L29" s="55"/>
      <c r="M29" s="55"/>
      <c r="N29" s="55"/>
      <c r="O29" s="55"/>
      <c r="P29" s="55"/>
      <c r="Q29" s="55"/>
      <c r="R29" s="55"/>
      <c r="S29" s="55"/>
      <c r="T29" s="55"/>
      <c r="U29" s="56"/>
    </row>
    <row r="30" spans="1:22" ht="57" customHeight="1" x14ac:dyDescent="0.2">
      <c r="B30" s="54" t="s">
        <v>371</v>
      </c>
      <c r="C30" s="55"/>
      <c r="D30" s="55"/>
      <c r="E30" s="55"/>
      <c r="F30" s="55"/>
      <c r="G30" s="55"/>
      <c r="H30" s="55"/>
      <c r="I30" s="55"/>
      <c r="J30" s="55"/>
      <c r="K30" s="55"/>
      <c r="L30" s="55"/>
      <c r="M30" s="55"/>
      <c r="N30" s="55"/>
      <c r="O30" s="55"/>
      <c r="P30" s="55"/>
      <c r="Q30" s="55"/>
      <c r="R30" s="55"/>
      <c r="S30" s="55"/>
      <c r="T30" s="55"/>
      <c r="U30" s="56"/>
    </row>
    <row r="31" spans="1:22" ht="79.5" customHeight="1" thickBot="1" x14ac:dyDescent="0.25">
      <c r="B31" s="57" t="s">
        <v>372</v>
      </c>
      <c r="C31" s="58"/>
      <c r="D31" s="58"/>
      <c r="E31" s="58"/>
      <c r="F31" s="58"/>
      <c r="G31" s="58"/>
      <c r="H31" s="58"/>
      <c r="I31" s="58"/>
      <c r="J31" s="58"/>
      <c r="K31" s="58"/>
      <c r="L31" s="58"/>
      <c r="M31" s="58"/>
      <c r="N31" s="58"/>
      <c r="O31" s="58"/>
      <c r="P31" s="58"/>
      <c r="Q31" s="58"/>
      <c r="R31" s="58"/>
      <c r="S31" s="58"/>
      <c r="T31" s="58"/>
      <c r="U31" s="59"/>
    </row>
  </sheetData>
  <mergeCells count="52">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8:U28"/>
    <mergeCell ref="B29:U29"/>
    <mergeCell ref="B30:U30"/>
    <mergeCell ref="B31:U31"/>
    <mergeCell ref="B21:D21"/>
    <mergeCell ref="B22:D22"/>
    <mergeCell ref="B24:U24"/>
    <mergeCell ref="B25:U25"/>
    <mergeCell ref="B26:U26"/>
    <mergeCell ref="B27:U27"/>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18</vt:i4>
      </vt:variant>
    </vt:vector>
  </HeadingPairs>
  <TitlesOfParts>
    <vt:vector size="27" baseType="lpstr">
      <vt:lpstr>Portada</vt:lpstr>
      <vt:lpstr>12 E023</vt:lpstr>
      <vt:lpstr>12 P016</vt:lpstr>
      <vt:lpstr>12 S039</vt:lpstr>
      <vt:lpstr>12 S150</vt:lpstr>
      <vt:lpstr>12 S200</vt:lpstr>
      <vt:lpstr>12 S201</vt:lpstr>
      <vt:lpstr>12 S202</vt:lpstr>
      <vt:lpstr>12 U005</vt:lpstr>
      <vt:lpstr>'12 E023'!Área_de_impresión</vt:lpstr>
      <vt:lpstr>'12 P016'!Área_de_impresión</vt:lpstr>
      <vt:lpstr>'12 S039'!Área_de_impresión</vt:lpstr>
      <vt:lpstr>'12 S150'!Área_de_impresión</vt:lpstr>
      <vt:lpstr>'12 S200'!Área_de_impresión</vt:lpstr>
      <vt:lpstr>'12 S201'!Área_de_impresión</vt:lpstr>
      <vt:lpstr>'12 S202'!Área_de_impresión</vt:lpstr>
      <vt:lpstr>'12 U005'!Área_de_impresión</vt:lpstr>
      <vt:lpstr>Portada!Área_de_impresión</vt:lpstr>
      <vt:lpstr>'12 E023'!Títulos_a_imprimir</vt:lpstr>
      <vt:lpstr>'12 P016'!Títulos_a_imprimir</vt:lpstr>
      <vt:lpstr>'12 S039'!Títulos_a_imprimir</vt:lpstr>
      <vt:lpstr>'12 S150'!Títulos_a_imprimir</vt:lpstr>
      <vt:lpstr>'12 S200'!Títulos_a_imprimir</vt:lpstr>
      <vt:lpstr>'12 S201'!Títulos_a_imprimir</vt:lpstr>
      <vt:lpstr>'12 S202'!Títulos_a_imprimir</vt:lpstr>
      <vt:lpstr>'12 U005'!Títulos_a_imprimir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Elizabeth Alejandra Martinez Gonzalez</cp:lastModifiedBy>
  <cp:lastPrinted>2009-03-26T01:46:20Z</cp:lastPrinted>
  <dcterms:created xsi:type="dcterms:W3CDTF">2009-03-25T01:44:41Z</dcterms:created>
  <dcterms:modified xsi:type="dcterms:W3CDTF">2014-04-02T01:06:52Z</dcterms:modified>
</cp:coreProperties>
</file>