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910" yWindow="-120" windowWidth="13395" windowHeight="11130" activeTab="3"/>
  </bookViews>
  <sheets>
    <sheet name="Portada" sheetId="1" r:id="rId1"/>
    <sheet name="18 B001" sheetId="2" r:id="rId2"/>
    <sheet name="18 E011" sheetId="3" r:id="rId3"/>
    <sheet name="18 K002" sheetId="8" r:id="rId4"/>
  </sheets>
  <definedNames>
    <definedName name="_xlnm.Print_Area" localSheetId="1">'18 B001'!$B$1:$U$47</definedName>
    <definedName name="_xlnm.Print_Area" localSheetId="2">'18 E011'!$B$1:$U$57</definedName>
    <definedName name="_xlnm.Print_Area" localSheetId="3">'18 K002'!$B$1:$U$41</definedName>
    <definedName name="_xlnm.Print_Area" localSheetId="0">Portada!$B$1:$AD$86</definedName>
    <definedName name="_xlnm.Print_Titles" localSheetId="1">'18 B001'!$1:$4</definedName>
    <definedName name="_xlnm.Print_Titles" localSheetId="2">'18 E011'!$1:$4</definedName>
    <definedName name="_xlnm.Print_Titles" localSheetId="3">'18 K002'!$1:$4</definedName>
    <definedName name="_xlnm.Print_Titles" localSheetId="0">Portada!$1:$4</definedName>
  </definedNames>
  <calcPr calcId="145621"/>
</workbook>
</file>

<file path=xl/calcChain.xml><?xml version="1.0" encoding="utf-8"?>
<calcChain xmlns="http://schemas.openxmlformats.org/spreadsheetml/2006/main">
  <c r="U25" i="8" l="1"/>
  <c r="U24" i="8"/>
  <c r="U20" i="8"/>
  <c r="U19" i="8"/>
  <c r="U18" i="8"/>
  <c r="U17" i="8"/>
  <c r="U16" i="8"/>
  <c r="U15" i="8"/>
  <c r="U13" i="8"/>
  <c r="U12" i="8"/>
  <c r="U11" i="8"/>
  <c r="U33" i="3"/>
  <c r="U32" i="3"/>
  <c r="U28" i="3"/>
  <c r="U27" i="3"/>
  <c r="U26" i="3"/>
  <c r="U25" i="3"/>
  <c r="U24" i="3"/>
  <c r="U23" i="3"/>
  <c r="U22" i="3"/>
  <c r="U21" i="3"/>
  <c r="U20" i="3"/>
  <c r="U19" i="3"/>
  <c r="U18" i="3"/>
  <c r="U17" i="3"/>
  <c r="U16" i="3"/>
  <c r="U15" i="3"/>
  <c r="U14" i="3"/>
  <c r="U13" i="3"/>
  <c r="U12" i="3"/>
  <c r="U11" i="3"/>
  <c r="U28" i="2"/>
  <c r="U27" i="2"/>
  <c r="U23" i="2"/>
  <c r="U22" i="2"/>
  <c r="U21" i="2"/>
  <c r="U20" i="2"/>
  <c r="U19" i="2"/>
  <c r="U18" i="2"/>
  <c r="U17" i="2"/>
  <c r="U16" i="2"/>
  <c r="U15" i="2"/>
  <c r="U14" i="2"/>
  <c r="U13" i="2"/>
  <c r="U12" i="2"/>
  <c r="U11" i="2"/>
</calcChain>
</file>

<file path=xl/sharedStrings.xml><?xml version="1.0" encoding="utf-8"?>
<sst xmlns="http://schemas.openxmlformats.org/spreadsheetml/2006/main" count="432" uniqueCount="213">
  <si>
    <t>Avance en los Indicadores de los Programas presupuestarios de la Administración Pública Federal</t>
  </si>
  <si>
    <t xml:space="preserve">    Ejercicio Fiscal 2013</t>
  </si>
  <si>
    <t>Energía</t>
  </si>
  <si>
    <t>Programas presupuestarios cuya MIR se incluye en el reporte</t>
  </si>
  <si>
    <t>DATOS DEL PROGRAMA</t>
  </si>
  <si>
    <t>Programa presupuestario</t>
  </si>
  <si>
    <t>B001</t>
  </si>
  <si>
    <t>Producción de petróleo, gas, petrolíferos y petroquímicos</t>
  </si>
  <si>
    <t>Ramo</t>
  </si>
  <si>
    <t>18</t>
  </si>
  <si>
    <t>Unidad responsable</t>
  </si>
  <si>
    <t>TZZ-Petróleos Mexicanos (Consolidado)</t>
  </si>
  <si>
    <t>Enfoques transversales</t>
  </si>
  <si>
    <t>Clasificación Funcional</t>
  </si>
  <si>
    <t>Finalidad</t>
  </si>
  <si>
    <t>3 - Desarrollo Económico</t>
  </si>
  <si>
    <t>Función</t>
  </si>
  <si>
    <t>3 - Combustibles y Energía</t>
  </si>
  <si>
    <t>Subfunción</t>
  </si>
  <si>
    <t>2 - Petróleo y Gas Natural (Hidrocarburos)</t>
  </si>
  <si>
    <t>Actividad Institucional</t>
  </si>
  <si>
    <t>226 - Producción de petróleo crudo, gas, petrolíferos y petroquímicos y mantenimiento de instalaciones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</si>
  <si>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</si>
  <si>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</si>
  <si>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</si>
  <si>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</si>
  <si>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</si>
  <si>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</si>
  <si>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</si>
  <si>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</si>
  <si>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</si>
  <si>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</si>
  <si>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</si>
  <si>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</si>
  <si>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</si>
  <si>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</si>
  <si>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</si>
  <si>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garantizar la seguridad energética del país en materia de hidrocarburos y derivados mediante la satisfacción de la demanda nacional de los mismos.</t>
  </si>
  <si>
    <r>
      <t>Porcentaje de demanda de combustibles satisfecha.</t>
    </r>
    <r>
      <rPr>
        <i/>
        <sz val="10"/>
        <color indexed="30"/>
        <rFont val="Soberana Sans"/>
        <family val="3"/>
      </rPr>
      <t xml:space="preserve">
</t>
    </r>
  </si>
  <si>
    <t>Suma de la oferta de los principales combustibles (Gasolinas, Diesel, Kerosinas, Gas licuado, Gas seco) / Suma de la demanda de los principales combustibles (Gasolinas, Diesel, Kerosinas, Gas licuado, Gas seco)*100.</t>
  </si>
  <si>
    <t>Porcentaje</t>
  </si>
  <si>
    <t>Estratégico-Eficacia-Anual</t>
  </si>
  <si>
    <t>Propósito</t>
  </si>
  <si>
    <t>La producción es comercializada.</t>
  </si>
  <si>
    <r>
      <t>Porcentaje de la demanda nacional  de gas licuado cubierta con producción nacional.</t>
    </r>
    <r>
      <rPr>
        <i/>
        <sz val="10"/>
        <color indexed="30"/>
        <rFont val="Soberana Sans"/>
        <family val="3"/>
      </rPr>
      <t xml:space="preserve">
</t>
    </r>
  </si>
  <si>
    <t>(Producción bruta de gas licuado ) / (Ventas internas+Consumo PPQ+ Ref+Exp) x 100</t>
  </si>
  <si>
    <t>Estratégico-Eficacia-Semestral</t>
  </si>
  <si>
    <t/>
  </si>
  <si>
    <r>
      <t>Participación de mercado de Pemex Petroquímica.</t>
    </r>
    <r>
      <rPr>
        <i/>
        <sz val="10"/>
        <color indexed="30"/>
        <rFont val="Soberana Sans"/>
        <family val="3"/>
      </rPr>
      <t xml:space="preserve">
</t>
    </r>
  </si>
  <si>
    <t>Ventas nacionales de PPQ (cloruro de vinilo, óxido de etileno, glicoles etilénicos, etileno, PEBD, PEAD, estireno, tolueno, metanol, acrilonitrilo, amoniaco, benceno, xilenos)/ Consumo nacional aparente de productos seleccionados (cloruro de vinilo, óxido de etileno, glicoles etilénicos, etileno, PEBD, PEAD, estireno, tolueno, metanol, acrilonitrilo, amoniaco, benceno, xilenos)</t>
  </si>
  <si>
    <r>
      <t>Porcentaje de la demanda nacional de principales petrolíferos (gasolinas,  diesel y kerosinas)  cubierta con producción nacional.</t>
    </r>
    <r>
      <rPr>
        <i/>
        <sz val="10"/>
        <color indexed="30"/>
        <rFont val="Soberana Sans"/>
        <family val="3"/>
      </rPr>
      <t xml:space="preserve">
Indicador Seleccionado</t>
    </r>
  </si>
  <si>
    <t>(Producción bruta de petrolíferos -  autoconsumos -exportaciones) / (ventas internas) x 100</t>
  </si>
  <si>
    <r>
      <t>Porcentaje de la demanda nacional de gas seco cubierta con producción nacional.</t>
    </r>
    <r>
      <rPr>
        <i/>
        <sz val="10"/>
        <color indexed="30"/>
        <rFont val="Soberana Sans"/>
        <family val="3"/>
      </rPr>
      <t xml:space="preserve">
</t>
    </r>
  </si>
  <si>
    <t>(Producción  bruta de gas seco) / (Ventas internas+consumo Pemex) x 100</t>
  </si>
  <si>
    <t>Componente</t>
  </si>
  <si>
    <t>A Gas licuado producido</t>
  </si>
  <si>
    <r>
      <t>Recuperación de licuables.</t>
    </r>
    <r>
      <rPr>
        <i/>
        <sz val="10"/>
        <color indexed="30"/>
        <rFont val="Soberana Sans"/>
        <family val="3"/>
      </rPr>
      <t xml:space="preserve">
Indicador Seleccionado</t>
    </r>
  </si>
  <si>
    <t xml:space="preserve">(Licuables recuperados en procesos criogénicos de los centros procesadores de gas) / (Gas dulce procesado en los centros procesadores de gas) </t>
  </si>
  <si>
    <t>Estratégico-Eficacia-Trimestral</t>
  </si>
  <si>
    <t>B Petroquímicos producidos.</t>
  </si>
  <si>
    <r>
      <t>Producción de productos petroquímicos de Pemex Petroquímica.</t>
    </r>
    <r>
      <rPr>
        <i/>
        <sz val="10"/>
        <color indexed="30"/>
        <rFont val="Soberana Sans"/>
        <family val="3"/>
      </rPr>
      <t xml:space="preserve">
Indicador Seleccionado</t>
    </r>
  </si>
  <si>
    <t>Suma total de volumen producido</t>
  </si>
  <si>
    <t>MTA</t>
  </si>
  <si>
    <t>N/A</t>
  </si>
  <si>
    <t>C Petroleo Crudo Producido</t>
  </si>
  <si>
    <r>
      <t>Volumen de petróleo Petróleo crudo producido exportable.</t>
    </r>
    <r>
      <rPr>
        <i/>
        <sz val="10"/>
        <color indexed="30"/>
        <rFont val="Soberana Sans"/>
        <family val="3"/>
      </rPr>
      <t xml:space="preserve">
</t>
    </r>
  </si>
  <si>
    <t>Número de barriles diarios entregados para exportación</t>
  </si>
  <si>
    <t>MBD</t>
  </si>
  <si>
    <t>D Petrolíferos producidos.</t>
  </si>
  <si>
    <r>
      <t>Porcentaje de la producción extraída en refinerías.</t>
    </r>
    <r>
      <rPr>
        <i/>
        <sz val="10"/>
        <color indexed="30"/>
        <rFont val="Soberana Sans"/>
        <family val="3"/>
      </rPr>
      <t xml:space="preserve">
</t>
    </r>
  </si>
  <si>
    <t>(Producción de petrolíferos)/(Proceso de crudo mezcla) x 100</t>
  </si>
  <si>
    <t>Estratégico-Eficiencia-Semestral</t>
  </si>
  <si>
    <t>Actividad</t>
  </si>
  <si>
    <t>A 1 Ocupación de la capacidad criogénica.</t>
  </si>
  <si>
    <r>
      <t>Porcentaje de la Capacidad criogénica utilizada.</t>
    </r>
    <r>
      <rPr>
        <i/>
        <sz val="10"/>
        <color indexed="30"/>
        <rFont val="Soberana Sans"/>
        <family val="3"/>
      </rPr>
      <t xml:space="preserve">
</t>
    </r>
  </si>
  <si>
    <t>(Suma de gas dulce procesado en plantas criogénicas de complejos procesadores) / (suma de capacidad en plantas criogénicas en complejos procesadores) x 100</t>
  </si>
  <si>
    <t>Gestión-Eficiencia-Trimestral</t>
  </si>
  <si>
    <t>B 2 Disminución de las brechas en materias primas.</t>
  </si>
  <si>
    <r>
      <t>Factor de insumo etano - etilieno.</t>
    </r>
    <r>
      <rPr>
        <i/>
        <sz val="10"/>
        <color indexed="30"/>
        <rFont val="Soberana Sans"/>
        <family val="3"/>
      </rPr>
      <t xml:space="preserve">
</t>
    </r>
  </si>
  <si>
    <t>Consumo de materia prima (etano) / producción de etileno total</t>
  </si>
  <si>
    <t>Obra</t>
  </si>
  <si>
    <t>C 3 Terminación de pozos de desarrollo.</t>
  </si>
  <si>
    <r>
      <t>Número de pozos de desarrollo terminados.</t>
    </r>
    <r>
      <rPr>
        <i/>
        <sz val="10"/>
        <color indexed="30"/>
        <rFont val="Soberana Sans"/>
        <family val="3"/>
      </rPr>
      <t xml:space="preserve">
Indicador Seleccionado</t>
    </r>
  </si>
  <si>
    <t>Suma de pozos de desarrollo de crudo,  gas asociado y  gas no asociado terminados.</t>
  </si>
  <si>
    <t>Pozos</t>
  </si>
  <si>
    <t>Gestión-Eficacia-Trimestral</t>
  </si>
  <si>
    <t>D 4 Utilización de la capacidad instalada en plantas primarias.</t>
  </si>
  <si>
    <r>
      <t>Porcentaje de la ocupación de la capacidad instalada en plantas primarias.</t>
    </r>
    <r>
      <rPr>
        <i/>
        <sz val="10"/>
        <color indexed="30"/>
        <rFont val="Soberana Sans"/>
        <family val="3"/>
      </rPr>
      <t xml:space="preserve">
</t>
    </r>
  </si>
  <si>
    <t>(Suma del crudo procesado en las plantas primarias del Sistema Nacional de Refinerías)/(Suma de la capacidad instalada de las plantas primarias del Sistema Nacional de Refinerías)  *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</si>
  <si>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</si>
  <si>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</si>
  <si>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</si>
  <si>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</si>
  <si>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</si>
  <si>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</si>
  <si>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</si>
  <si>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</si>
  <si>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</si>
  <si>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demanda de combustibles satisfecha.
</t>
    </r>
    <r>
      <rPr>
        <sz val="10"/>
        <rFont val="Soberana Sans"/>
        <family val="2"/>
      </rPr>
      <t xml:space="preserve"> Causa : ver otros motivos Efecto: ver otros motivos Otros Motivos:La demanda de combustibles fue satisfecha satisfactoriamente. </t>
    </r>
  </si>
  <si>
    <r>
      <t xml:space="preserve">Porcentaje de la demanda nacional  de gas licuado cubierta con producción nacional.
</t>
    </r>
    <r>
      <rPr>
        <sz val="10"/>
        <rFont val="Soberana Sans"/>
        <family val="2"/>
      </rPr>
      <t xml:space="preserve"> Causa : El cumplimiento se debe principalmente a una disminución  en la producción de GLP en PGPB con respecto al programa. Provocada por una menor entrega de gas húmedo de PEP.                  Efecto:  La demanda nacional se satisface con incremento de las importaciones.  Otros Motivos:Otras causas que por su naturaleza no es posible agrupar. </t>
    </r>
  </si>
  <si>
    <r>
      <t xml:space="preserve">Participación de mercado de Pemex Petroquímica.
</t>
    </r>
    <r>
      <rPr>
        <sz val="10"/>
        <rFont val="Soberana Sans"/>
        <family val="2"/>
      </rPr>
      <t xml:space="preserve"> Causa : La menor colocación de polietilenos en el mercado nacional es la principal causa de la variación en la participación de mercado para el ejercicio 2013.                      Efecto: La participación de mercado resulta 3.29 puntos porcentuales inferior a lo programado para el año 2013.   Otros Motivos:Otras causas que por su naturaleza no es posible agrupar.</t>
    </r>
  </si>
  <si>
    <r>
      <t xml:space="preserve">Porcentaje de la demanda nacional de principales petrolíferos (gasolinas,  diesel y kerosinas)  cubierta con producción nacional.
</t>
    </r>
    <r>
      <rPr>
        <sz val="10"/>
        <rFont val="Soberana Sans"/>
        <family val="2"/>
      </rPr>
      <t xml:space="preserve"> Causa : Baja en la producción de crudo Efecto: Baja en las producción de petroliferos      Otros Motivos:</t>
    </r>
  </si>
  <si>
    <r>
      <t xml:space="preserve">Porcentaje de la demanda nacional de gas seco cubierta con producción nacional.
</t>
    </r>
    <r>
      <rPr>
        <sz val="10"/>
        <rFont val="Soberana Sans"/>
        <family val="2"/>
      </rPr>
      <t xml:space="preserve"> Causa : El cumplimiento se debe a una menor oferta de gas húmedo de PEP  con respecto al programa en 192 MMpcd.                    Efecto: La demanda nacional se satisface con incremento de las importaciones. Otros Motivos:Otras causas que por su naturaleza no es posible agrupar.   </t>
    </r>
  </si>
  <si>
    <r>
      <t xml:space="preserve">Recuperación de licuables.
</t>
    </r>
    <r>
      <rPr>
        <sz val="10"/>
        <rFont val="Soberana Sans"/>
        <family val="2"/>
      </rPr>
      <t xml:space="preserve"> Causa : El cumplimiento del indicador se ubicó 5.3 puntos porcentuales debajo de la meta,  por un menor contenido de licuables en la corriente del gas húmedo con respecto al programa.                 Efecto: Menor  recuperación de líquidos del gas. Otros Motivos:Otras causas que por su naturaleza no es posible agrupar.   </t>
    </r>
  </si>
  <si>
    <r>
      <t xml:space="preserve">Producción de productos petroquímicos de Pemex Petroquímica.
</t>
    </r>
    <r>
      <rPr>
        <sz val="10"/>
        <rFont val="Soberana Sans"/>
        <family val="2"/>
      </rPr>
      <t xml:space="preserve"> Causa : Se consideró la operación durante todo el año de tres plantas de amoniaco; sin embargo, por restricciones en el abasto de gas natural ello no fue posible. Adicionalmente, mientras que el programa consideraba producción en CCR durante todo el periodo, las pruebas de desempeño de dicha instalación concluyeron después de mayo.                     Efecto: Se dejaron de producir 460 mil toneladas de amoníaco, 333 mil de anhídrido carbónico y 763 mil toneladas de aromáticos y componentes para gasolinas.  Otros Motivos:Otras causas que por su naturaleza no es posible agrupar.</t>
    </r>
  </si>
  <si>
    <r>
      <t xml:space="preserve">Volumen de petróleo Petróleo crudo producido exportable.
</t>
    </r>
    <r>
      <rPr>
        <sz val="10"/>
        <rFont val="Soberana Sans"/>
        <family val="2"/>
      </rPr>
      <t xml:space="preserve"> Causa : Menor producción a exportación, debido a la menor disponibilidad de crudos ligeros producidos   Efecto: Se cumple con la premisa de la entrega al mercado interno.                     Otros Motivos:</t>
    </r>
  </si>
  <si>
    <r>
      <t xml:space="preserve">Porcentaje de la producción extraída en refinerías.
</t>
    </r>
    <r>
      <rPr>
        <sz val="10"/>
        <rFont val="Soberana Sans"/>
        <family val="2"/>
      </rPr>
      <t xml:space="preserve"> Causa : Conforme a lo previsto, se alcanzó la meta programada relativa a la producción de petrolíferos respecto del volumen de crudo enviado a proceso.  Efecto: El beneficio alcanzado con este indicador, contribuyó a satisfacer la demanda nacional de los principales combustibles, con la calidad, oportunidad y volumen requeridos por los consumidores.  Otros Motivos:El método de cálculo utilizado es el siguiente:  Meta alcanzada ( 102.79)/ Meta modificada (102.86 )  =  porcentaje de cumplimiento de la meta (99.93) e igualmente Meta alcanzada ( 102.79) / Meta aprobada (102.86 ) =  porcentaje de cumplimiento de la meta (99.93)                            </t>
    </r>
  </si>
  <si>
    <r>
      <t xml:space="preserve">Porcentaje de la Capacidad criogénica utilizada.
</t>
    </r>
    <r>
      <rPr>
        <sz val="10"/>
        <rFont val="Soberana Sans"/>
        <family val="2"/>
      </rPr>
      <t xml:space="preserve"> Causa : Menor oferta de gas húmedo de PEP con respecto al programa . Efecto: Mayor uso de la capacidad instalada  de proceso.                     Otros Motivos:Otras causas que por su naturaleza no es posible agrupar. </t>
    </r>
  </si>
  <si>
    <r>
      <t xml:space="preserve">Factor de insumo etano - etilieno.
</t>
    </r>
    <r>
      <rPr>
        <sz val="10"/>
        <rFont val="Soberana Sans"/>
        <family val="2"/>
      </rPr>
      <t xml:space="preserve"> Causa : Se tuvo en segundo semestre del año la reparación mayor en la planta etileno del CP Cangrejera lo que impacta en el consumo de materia prima, por operación de la planta en la etapa final de su ciclo, proceso de paro y el arranque del proceso.             Efecto: La variación en el indicador global de factor de insumo de etano-etileno fue de 2 por ciento lo que se considera un nivel aceptable en los procesos petroquímicos.        Otros Motivos:</t>
    </r>
  </si>
  <si>
    <r>
      <t xml:space="preserve">Número de pozos de desarrollo terminados.
</t>
    </r>
    <r>
      <rPr>
        <sz val="10"/>
        <rFont val="Soberana Sans"/>
        <family val="2"/>
      </rPr>
      <t xml:space="preserve"> Causa : Dar prioridad a la terminación de pozos con mayor productividad y pozos no convencionales por reorientación de la estrategia a la producción de aceite y gas en la Región Norte de PEP.                      Efecto: Congruente con la estrategia de favorecer la producción de aceite y gas, reorientó la selección de pozos a perforar y terminar sobre todo en  la Región Norte. Otros Motivos:</t>
    </r>
  </si>
  <si>
    <r>
      <t xml:space="preserve">Porcentaje de la ocupación de la capacidad instalada en plantas primarias.
</t>
    </r>
    <r>
      <rPr>
        <sz val="10"/>
        <rFont val="Soberana Sans"/>
        <family val="2"/>
      </rPr>
      <t xml:space="preserve"> Causa : Altos inventarios de combustóleo, por problemas en el suministro de crudo, altos inventarios de productos intermedios, fallas en servicios auxiliares y por mantenimientos correctivos.                                                                                            Efecto: El beneficio alcanzado con este indicador, contribuyó a satisfacer la demanda nacional de los principales combustibles, con la calidad, oportunidad y volumen requeridos por los consumidores            Otros Motivos:</t>
    </r>
  </si>
  <si>
    <t>E011</t>
  </si>
  <si>
    <t>Comercialización de petróleo, gas, petrolíferos y petroquímicos</t>
  </si>
  <si>
    <t>228 - Comercialización de petróleo crudo, gas, petrolíferos y petroquímicos y mantenimiento de instalaciones</t>
  </si>
  <si>
    <t>Contribuir a garantizar la seguridad energética del país en materia de hidrocarburos y derivados, mediante la satisfacción de la demanda nacional de los mismos.</t>
  </si>
  <si>
    <r>
      <t>Cumplimiento de la demanda nacional de los principales combustibles (Gasolinas, Diesel, Kerosinas, Gas licuado, Gas seco).</t>
    </r>
    <r>
      <rPr>
        <i/>
        <sz val="10"/>
        <color indexed="30"/>
        <rFont val="Soberana Sans"/>
        <family val="3"/>
      </rPr>
      <t xml:space="preserve">
</t>
    </r>
  </si>
  <si>
    <t>Suma de la oferta de los principales combustibles (Gasolinas, Diesel, Kerosinas, Gas licuado, Gas seco) / Suma de la demanda de los principales combustibles (Gasolinas, Diesel, Kerosinas, Gas licuado, Gas seco) x 100</t>
  </si>
  <si>
    <t>Productos entregados dentro de especificaciones de volumen, tiempo, y calidad con la satisfacción del cliente.</t>
  </si>
  <si>
    <r>
      <t>Índice de satisfacción del cliente (gas natural).</t>
    </r>
    <r>
      <rPr>
        <i/>
        <sz val="10"/>
        <color indexed="30"/>
        <rFont val="Soberana Sans"/>
        <family val="3"/>
      </rPr>
      <t xml:space="preserve">
</t>
    </r>
  </si>
  <si>
    <t>Metodología desarrollada por Mercer Management Consulting</t>
  </si>
  <si>
    <t>Indice de satisfacción</t>
  </si>
  <si>
    <r>
      <t>Indice de satisfacción del cliente de Pemex Petroquímica.</t>
    </r>
    <r>
      <rPr>
        <i/>
        <sz val="10"/>
        <color indexed="30"/>
        <rFont val="Soberana Sans"/>
        <family val="3"/>
      </rPr>
      <t xml:space="preserve">
</t>
    </r>
  </si>
  <si>
    <t>Promedio ponderado que puede tomar valores entre 0 y 100, por lo cual es posible expresarlo en términos porcentuales, donde 0 es insatisfacción total y 100 satisfacción total.</t>
  </si>
  <si>
    <r>
      <t>Índice de satisfacción del cliente (gas licuado).</t>
    </r>
    <r>
      <rPr>
        <i/>
        <sz val="10"/>
        <color indexed="30"/>
        <rFont val="Soberana Sans"/>
        <family val="3"/>
      </rPr>
      <t xml:space="preserve">
</t>
    </r>
  </si>
  <si>
    <t>Metodología de Sigmados</t>
  </si>
  <si>
    <r>
      <t>Solicitudes de trámites de estaciones de servicio atendidas en tiempo en Pemex Refinación.</t>
    </r>
    <r>
      <rPr>
        <i/>
        <sz val="10"/>
        <color indexed="30"/>
        <rFont val="Soberana Sans"/>
        <family val="3"/>
      </rPr>
      <t xml:space="preserve">
Indicador Seleccionado</t>
    </r>
  </si>
  <si>
    <t>(Número de solicitudes atendidas en tiempo / Total de solicitudes recibidas)  x 100</t>
  </si>
  <si>
    <t>A Productos entregados de acuerdo a la especificación.</t>
  </si>
  <si>
    <r>
      <t>Índice de calidad de Pemex Petroquímica.</t>
    </r>
    <r>
      <rPr>
        <i/>
        <sz val="10"/>
        <color indexed="30"/>
        <rFont val="Soberana Sans"/>
        <family val="3"/>
      </rPr>
      <t xml:space="preserve">
</t>
    </r>
  </si>
  <si>
    <t>Promedio ponderado del producto entregado en especificación en relación al  total de producto entregado.</t>
  </si>
  <si>
    <r>
      <t>Entregas de gas licuado realizadas de acuerdo a la especificación.</t>
    </r>
    <r>
      <rPr>
        <i/>
        <sz val="10"/>
        <color indexed="30"/>
        <rFont val="Soberana Sans"/>
        <family val="3"/>
      </rPr>
      <t xml:space="preserve">
</t>
    </r>
  </si>
  <si>
    <t>(Número de entregas realizadas de acuerdo a la especificación acordada / número de entregas realizadas) x 100</t>
  </si>
  <si>
    <t>Estratégico-Calidad-Semestral</t>
  </si>
  <si>
    <t>B Productos entregados en tiempo y cantidad.</t>
  </si>
  <si>
    <r>
      <t xml:space="preserve">Pronóstico de demanda de productos petrolíferos vs. Ventas de Pemex Refinación. </t>
    </r>
    <r>
      <rPr>
        <i/>
        <sz val="10"/>
        <color indexed="30"/>
        <rFont val="Soberana Sans"/>
        <family val="3"/>
      </rPr>
      <t xml:space="preserve">
</t>
    </r>
  </si>
  <si>
    <t>(Ventas / Requerimiento de productos para  venta ) x 100</t>
  </si>
  <si>
    <r>
      <t>Cumplimiento de los programas de entrega (gas licuado).</t>
    </r>
    <r>
      <rPr>
        <i/>
        <sz val="10"/>
        <color indexed="30"/>
        <rFont val="Soberana Sans"/>
        <family val="3"/>
      </rPr>
      <t xml:space="preserve">
Indicador Seleccionado</t>
    </r>
  </si>
  <si>
    <t>(Volumen de gas licuado entregado a tiempo y en la cantidad convenida) / (Volumen de gas licuado entregado) x 100</t>
  </si>
  <si>
    <r>
      <t>Del Índice de atención a clientes:  Índice de cantidad de Pemex Petroquímica.</t>
    </r>
    <r>
      <rPr>
        <i/>
        <sz val="10"/>
        <color indexed="30"/>
        <rFont val="Soberana Sans"/>
        <family val="3"/>
      </rPr>
      <t xml:space="preserve">
</t>
    </r>
  </si>
  <si>
    <t>Promedio ponderado del volumen entregado y el volumen cancelado por el cliente en relación al volumen programado confirmado.</t>
  </si>
  <si>
    <r>
      <t>Cumplimiento de los programas de entrega (gas natural)</t>
    </r>
    <r>
      <rPr>
        <i/>
        <sz val="10"/>
        <color indexed="30"/>
        <rFont val="Soberana Sans"/>
        <family val="3"/>
      </rPr>
      <t xml:space="preserve">
</t>
    </r>
  </si>
  <si>
    <t>(Volumen de gas natural entregado a tiempo y en la cantidad convenida) / (Volumen de gas natural entregado) x 100</t>
  </si>
  <si>
    <r>
      <t>Del Índice de atención a clientes:   Índice de oportunidad de Pemex Petroquímica.</t>
    </r>
    <r>
      <rPr>
        <i/>
        <sz val="10"/>
        <color indexed="30"/>
        <rFont val="Soberana Sans"/>
        <family val="3"/>
      </rPr>
      <t xml:space="preserve">
</t>
    </r>
  </si>
  <si>
    <t>Promedio ponderado de la cantidad entregada a tiempo en relación a la cantidad total programada a entregarse.</t>
  </si>
  <si>
    <t>A 1 Atención de los reclamos de los clientes</t>
  </si>
  <si>
    <r>
      <t>Porcentaje de atención de los reclamos  de Pemex Gas y Petroquímica Básica.</t>
    </r>
    <r>
      <rPr>
        <i/>
        <sz val="10"/>
        <color indexed="30"/>
        <rFont val="Soberana Sans"/>
        <family val="3"/>
      </rPr>
      <t xml:space="preserve">
</t>
    </r>
  </si>
  <si>
    <t>(Número de reclamos atendidos / Número de reclamos recibidos) x 100</t>
  </si>
  <si>
    <r>
      <t>Planes de acciones de quejas de Pemex Petroquímica.</t>
    </r>
    <r>
      <rPr>
        <i/>
        <sz val="10"/>
        <color indexed="30"/>
        <rFont val="Soberana Sans"/>
        <family val="3"/>
      </rPr>
      <t xml:space="preserve">
</t>
    </r>
  </si>
  <si>
    <t>(Suma de planes de acciones bajo control de PPQ derivadas de quejas de clientes ejecutados dentro del plazo comprometido / Suma de planes de acciones bajo control de PPQ derivadas de quejas de clientes registrados) *100</t>
  </si>
  <si>
    <t>B 2 Verificación de la disponibilidad del producto.</t>
  </si>
  <si>
    <r>
      <t xml:space="preserve">Relación oferta-demanda de gas natural. </t>
    </r>
    <r>
      <rPr>
        <i/>
        <sz val="10"/>
        <color indexed="30"/>
        <rFont val="Soberana Sans"/>
        <family val="3"/>
      </rPr>
      <t xml:space="preserve">
</t>
    </r>
  </si>
  <si>
    <t>(Oferta del producto /  Demanda del producto) x 100</t>
  </si>
  <si>
    <r>
      <t xml:space="preserve">Relación oferta-demanda de gas licuado. </t>
    </r>
    <r>
      <rPr>
        <i/>
        <sz val="10"/>
        <color indexed="30"/>
        <rFont val="Soberana Sans"/>
        <family val="3"/>
      </rPr>
      <t xml:space="preserve">
</t>
    </r>
  </si>
  <si>
    <r>
      <t>Visitas de inspección de calidad de producto (laboratorios móviles) de Pemex Refinación.</t>
    </r>
    <r>
      <rPr>
        <i/>
        <sz val="10"/>
        <color indexed="30"/>
        <rFont val="Soberana Sans"/>
        <family val="3"/>
      </rPr>
      <t xml:space="preserve">
</t>
    </r>
  </si>
  <si>
    <t>(Número de estaciones de servicio detectadas con producto dentro de especificaciones de calidad / Total de estaciones de servicio inspeccionadas por los laboratorios móviles) x 100</t>
  </si>
  <si>
    <r>
      <t>Índice de disponibilidad del producto a ventas de Pemex Petroquímica.</t>
    </r>
    <r>
      <rPr>
        <i/>
        <sz val="10"/>
        <color indexed="30"/>
        <rFont val="Soberana Sans"/>
        <family val="3"/>
      </rPr>
      <t xml:space="preserve">
Indicador Seleccionado</t>
    </r>
  </si>
  <si>
    <t>(Producto disponible a ventas / Total programado en el periodo)  x 100</t>
  </si>
  <si>
    <r>
      <t xml:space="preserve">Cumplimiento de la demanda nacional de los principales combustibles (Gasolinas, Diesel, Kerosinas, Gas licuado, Gas seco).
</t>
    </r>
    <r>
      <rPr>
        <sz val="10"/>
        <rFont val="Soberana Sans"/>
        <family val="2"/>
      </rPr>
      <t xml:space="preserve"> Causa : Se satisface la demanda de los principales combustibles. Efecto: Se cumplió el programa. Otros Motivos:</t>
    </r>
  </si>
  <si>
    <r>
      <t xml:space="preserve">Índice de satisfacción del cliente (gas natural).
</t>
    </r>
    <r>
      <rPr>
        <sz val="10"/>
        <rFont val="Soberana Sans"/>
        <family val="2"/>
      </rPr>
      <t xml:space="preserve"> Causa : Medir la satisfacción del cliente respecto a la atención recibida.    Efecto: Mejoró la percepción del cliente respecto a la atención recibida.    Otros Motivos:</t>
    </r>
  </si>
  <si>
    <r>
      <t xml:space="preserve">Indice de satisfacción del cliente de Pemex Petroquímica.
</t>
    </r>
    <r>
      <rPr>
        <sz val="10"/>
        <rFont val="Soberana Sans"/>
        <family val="2"/>
      </rPr>
      <t xml:space="preserve"> Causa : La falta de disponibilidad de producto es el factor que más ha impactado en la percepción de los clientes.     Efecto: No alcanza la meta programada, quedando 2.29 puntos porcentuales debajo.     Otros Motivos:</t>
    </r>
  </si>
  <si>
    <r>
      <t xml:space="preserve">Índice de satisfacción del cliente (gas licuado).
</t>
    </r>
    <r>
      <rPr>
        <sz val="10"/>
        <rFont val="Soberana Sans"/>
        <family val="2"/>
      </rPr>
      <t xml:space="preserve"> Causa : Medir la satisfacción del cliente respecto a la atención recibida. Efecto: Mejoró la percepción del cliente respecto a la atención recibida. Otros Motivos:</t>
    </r>
  </si>
  <si>
    <r>
      <t xml:space="preserve">Solicitudes de trámites de estaciones de servicio atendidas en tiempo en Pemex Refinación.
</t>
    </r>
    <r>
      <rPr>
        <sz val="10"/>
        <rFont val="Soberana Sans"/>
        <family val="2"/>
      </rPr>
      <t xml:space="preserve"> Causa : Para 2013, Pemex-Refinación estableció el indicador estratégico "Solicitudes de trámites de estaciones de servicio atendidas en tiempo en Pemex-Refinación", con el propósito de identificar con eficacia el grado de cumplimiento en la atención de las solicitudes de terceros para la instalación y operación de una franquicia para venta de gasolinas, diesel y otros petrolíferos a clientes y consumidores finales. Al cierre del año, se alcanzó una meta de 98.8 por ciento respecto de lo programado, derivado de que 21 solicitudes fueron presentadas con inconsistencias o documentación incompleta, generando retrasos en la atención de dichas solicitudes. Efecto: Uno de los beneficios económicos y sociales alcanzados en este indicador, fue mejorar la imagen y la relación del organismo subsidiario con los clientes y con la sociedad interesada en adherirse a la Franquicia Pemex. Asimismo, hay un impacto directo en la modernización de los procesos de comercialización de productos petrolíferos, así como un beneficio social al incrementar el número de franquicias en relación con la densidad de clientes en las zonas urbanas, corredores industriales y turísticos, así como en el ámbito rural. Otros Motivos:</t>
    </r>
  </si>
  <si>
    <r>
      <t xml:space="preserve">Índice de calidad de Pemex Petroquímica.
</t>
    </r>
    <r>
      <rPr>
        <sz val="10"/>
        <rFont val="Soberana Sans"/>
        <family val="2"/>
      </rPr>
      <t xml:space="preserve"> Causa :  Se entrega durante el año bajo concesión tolueno, cloruro de vinilo y xileno, por lo que el indicador se ve afectado.     Efecto: No se cumple la meta a quedar 0.99 puntos porcentuales por debajo.     Otros Motivos:</t>
    </r>
  </si>
  <si>
    <r>
      <t xml:space="preserve">Entregas de gas licuado realizadas de acuerdo a la especificación.
</t>
    </r>
    <r>
      <rPr>
        <sz val="10"/>
        <rFont val="Soberana Sans"/>
        <family val="2"/>
      </rPr>
      <t xml:space="preserve"> Causa : Se cumple con el programa de entrega a los clientes.    Efecto: Se cumplió programa al 100% sin efecto alguno.    Otros Motivos:</t>
    </r>
  </si>
  <si>
    <r>
      <t xml:space="preserve">Pronóstico de demanda de productos petrolíferos vs. Ventas de Pemex Refinación. 
</t>
    </r>
    <r>
      <rPr>
        <sz val="10"/>
        <rFont val="Soberana Sans"/>
        <family val="2"/>
      </rPr>
      <t xml:space="preserve"> Causa : El resultado de este indicador fue superior a la meta programada, debido a  que las ventas reales atendieron en mayor medida, los requerimientos de producto para ventas, de acuerdo a la demanda del mercado de petrolíferos, derivado de la mejora y ajuste a los requerimientos de productos de los clientes, conforme al histórico de  sus ventas reales.     Efecto: El resultado de éste indicador permitirá al organismo incrementar el horizonte de planeación respecto de la tendencia de la demanda de petrolíferos principalmente gasolinas y kerosinas.     Otros Motivos:</t>
    </r>
  </si>
  <si>
    <r>
      <t xml:space="preserve">Cumplimiento de los programas de entrega (gas licuado).
</t>
    </r>
    <r>
      <rPr>
        <sz val="10"/>
        <rFont val="Soberana Sans"/>
        <family val="2"/>
      </rPr>
      <t xml:space="preserve"> Causa : Pemex-Gas y Petroquímica Básica, estableció para 2013 el indicador estratégico ¿Cumplimiento de los programas de entrega (gas licuado)¿, a fin de que mediante la instrumentación de acciones de eficiencia operativa en sus sistemas de entrega de gas licuado, se logre aumentar la eficacia del organismo subsidiario en la atención de la demanda interna de gas licuado, en congruencia con los requerimientos de los clientes. Al cierre del ejercicio, se observó un cumplimiento inferior de 0.9 puntos porcentuales respecto a la meta aprobada, lo anterior debido primordialmente a la declinación de los pozos en la zona de Burgos, problemas de inseguridad sobre todo en la zona norte del país, así como las altas temperaturas registradas en los estados del norte del país. Efecto: Entre los beneficios económicos y sociales alcanzados con la aplicación de este indicador, pese a los problemas operativos y algunos  siniestros en los ductos por tomas clandestinas, mediante la producción interna y las importaciones, se aseguró el abasto del consumo interno de gas licuado de los sectores industrial y comercializadores, en los montos y calidad requeridos, conforme a las normas oficiales. Otros Motivos:</t>
    </r>
  </si>
  <si>
    <r>
      <t xml:space="preserve">Del Índice de atención a clientes:  Índice de cantidad de Pemex Petroquímica.
</t>
    </r>
    <r>
      <rPr>
        <sz val="10"/>
        <rFont val="Soberana Sans"/>
        <family val="2"/>
      </rPr>
      <t xml:space="preserve"> Causa :  La menor disponibilidad de polietilenos, cloruro de vinilo y aromáticos durante el año genero un menor índice de cantidad.     Efecto:  No se cumple la meta a quedar 0.99 puntos porcentuales por debajo.     Otros Motivos:</t>
    </r>
  </si>
  <si>
    <r>
      <t xml:space="preserve">Cumplimiento de los programas de entrega (gas natural)
</t>
    </r>
    <r>
      <rPr>
        <sz val="10"/>
        <rFont val="Soberana Sans"/>
        <family val="2"/>
      </rPr>
      <t xml:space="preserve"> Causa : La desviación se debe principalmente a menores consumos en el sector eléctrico durante el último trimestre. Efecto: Disminuyeron las importaciones por el sur de Texas. Otros Motivos:</t>
    </r>
  </si>
  <si>
    <r>
      <t xml:space="preserve">Del Índice de atención a clientes:   Índice de oportunidad de Pemex Petroquímica.
</t>
    </r>
    <r>
      <rPr>
        <sz val="10"/>
        <rFont val="Soberana Sans"/>
        <family val="2"/>
      </rPr>
      <t xml:space="preserve"> Causa :  El seguimiento puntual de los compromisos de venta resultaron en un índice de oportunidad del 99.02 por ciento para el año 2013.     Efecto: No hubo efecto en contra.     Otros Motivos:</t>
    </r>
  </si>
  <si>
    <r>
      <t xml:space="preserve">Porcentaje de atención de los reclamos  de Pemex Gas y Petroquímica Básica.
</t>
    </r>
    <r>
      <rPr>
        <sz val="10"/>
        <rFont val="Soberana Sans"/>
        <family val="2"/>
      </rPr>
      <t xml:space="preserve"> Causa : Durante el periodo enero-marzo no se presentaron reclamos de clientes, de abril a junio las causas de los reclamos fueron principalmente problemas de medición y por calidad de gas. En julio y agosto las quejas fueron por calidad del gas. En noviembre se presentaron quejas por facturación y problemas de consulta de precios y en diciembre fueron 4 quejas por Portal, principalmente por problemas para cancelar la Base Variable. Efecto: Quejas solucionadas.  Otros Motivos:</t>
    </r>
  </si>
  <si>
    <r>
      <t xml:space="preserve">Planes de acciones de quejas de Pemex Petroquímica.
</t>
    </r>
    <r>
      <rPr>
        <sz val="10"/>
        <rFont val="Soberana Sans"/>
        <family val="2"/>
      </rPr>
      <t xml:space="preserve"> Causa : En 2013 se tienen 8 quejas con acciones pendientes de ejecución y 24 quejas ya sea con análisis causa raíz y/o dictamen pendiente de ser realizado.              Efecto: Se cierra el trimestre con un resultado por encima del objetivo.     Otros Motivos:</t>
    </r>
  </si>
  <si>
    <r>
      <t xml:space="preserve">Relación oferta-demanda de gas natural. 
</t>
    </r>
    <r>
      <rPr>
        <sz val="10"/>
        <rFont val="Soberana Sans"/>
        <family val="2"/>
      </rPr>
      <t xml:space="preserve"> Causa : Pemex Gas requirió a partir de marzo de 2013 de importaciones de gas natural licuado (LNG) para satisfacer la demanda. Efecto: Se atiende la demanda con los recursos disponibles.  Otros Motivos:</t>
    </r>
  </si>
  <si>
    <r>
      <t xml:space="preserve">Relación oferta-demanda de gas licuado. 
</t>
    </r>
    <r>
      <rPr>
        <sz val="10"/>
        <rFont val="Soberana Sans"/>
        <family val="2"/>
      </rPr>
      <t xml:space="preserve"> Causa : Se cumple con el compromiso de cubrir la demanda nacional, para lo cual, Pemex Gas importó 8.3 Mbd adicional a lo que tenía programado. Esto como consecuencia de una disminución en la producción de GLP en PGPB debido a una menor entrega de gas húmedo de PEP en 192 MMpcd con respecto al programa. Efecto: Se atiende la demanda nacional. Otros Motivos:</t>
    </r>
  </si>
  <si>
    <r>
      <t xml:space="preserve">Visitas de inspección de calidad de producto (laboratorios móviles) de Pemex Refinación.
</t>
    </r>
    <r>
      <rPr>
        <sz val="10"/>
        <rFont val="Soberana Sans"/>
        <family val="2"/>
      </rPr>
      <t xml:space="preserve"> Causa : El mayor resultado se debió a que se cuenta con un número mayor de laboratorios móviles, lo que permitó incrementar en 42 por ciento el número de revisiones respecto del año anterior,  permitiendo realizar entre 4 y 5 visitas de inspección de la calidad de productos petrolíferos por Estación de Servicio al año.      Efecto: Con éste indicador Pemex Refinación cumple su compromiso de proporcionar productos de calidad a los consumidores, mediante la revisión estricta de los productos que se expenden en las estaciones de servicio.     Otros Motivos:</t>
    </r>
  </si>
  <si>
    <r>
      <t xml:space="preserve">Índice de disponibilidad del producto a ventas de Pemex Petroquímica.
</t>
    </r>
    <r>
      <rPr>
        <sz val="10"/>
        <rFont val="Soberana Sans"/>
        <family val="2"/>
      </rPr>
      <t xml:space="preserve"> Causa : Pemex-Petroquímica estableció para 2013 el indicador de gestión "Índice de disponibilidad del producto a ventas de Pemex-Petroquímica", trimestral, con la finalidad de dimensionar la disponibilidad del producto a ventas del organismo subsidiario cuya meta aprobada es del orden de 95 por ciento y alcanzando un porcentaje de cumplimiento del 86.5 por ciento respecto a lo programado. Este comportamiento se explica principalmente por lo siguiente:  en este programa se consideró la operación durante todo el año de tres plantas de amoniaco; sin embargo, por restricciones en el abasto de gas natural de Pemex-Gas y Petroquímica Básica, ello no fue posible. Adicionalmente, mientras que el programa consideraba producción en la planta reformadora de naftas durante todo el periodo, las pruebas de desempeño de dicha instalación concluyeron después de mayo. Por lo anterior se dejaron de producir 460 mil toneladas de amoníaco, 333 mil de anhídrido carbónico y 763 mil toneladas de aromáticos y componentes para gasolinas. Efecto: No aplican los efectos socioeconómicos del alcance de metas del indicador.  La disponibilidad de producto a ventas es inferior en 13 puntos porcentuales con respecto al programa. Otros Motivos:</t>
    </r>
  </si>
  <si>
    <t>Estratégico-Eficiencia-Anual</t>
  </si>
  <si>
    <t>K002</t>
  </si>
  <si>
    <t>Proyectos de infraestructura económica de hidrocarburos</t>
  </si>
  <si>
    <t>234 - Gestión corporativa a los organismos subsidiarios de PEMEX</t>
  </si>
  <si>
    <t>Contribuir a la seguridad energética del país mediante el fortalecimiento de la infraestructura de hidrocarburos</t>
  </si>
  <si>
    <r>
      <t>Tasa de restitución de reservas incorporadas totales</t>
    </r>
    <r>
      <rPr>
        <i/>
        <sz val="10"/>
        <color indexed="30"/>
        <rFont val="Soberana Sans"/>
        <family val="3"/>
      </rPr>
      <t xml:space="preserve">
Indicador Seleccionado</t>
    </r>
  </si>
  <si>
    <t>(Reservas  probables, posibles y probadas incorporadas/Producción total de hidrocarburos)*100</t>
  </si>
  <si>
    <t>La infraestructura de hidrocarburos está fortalecida para asegurar la oferta energética del país.</t>
  </si>
  <si>
    <r>
      <t>Porcentaje de proyectos de infraestructura en  disposición para operar un año después de concluidos.</t>
    </r>
    <r>
      <rPr>
        <i/>
        <sz val="10"/>
        <color indexed="30"/>
        <rFont val="Soberana Sans"/>
        <family val="3"/>
      </rPr>
      <t xml:space="preserve">
</t>
    </r>
  </si>
  <si>
    <t>(Proyectos de infraestructura en disposición para operar en el año T que fueron concluidos en el año T-1/ Proyectos de infraestructura concluidos en al año T-1) X100</t>
  </si>
  <si>
    <t>A Infraestructura modernizada y adicional incorporada</t>
  </si>
  <si>
    <r>
      <t>Porcentaje  avance físico de proyectos de Exploración y Producción</t>
    </r>
    <r>
      <rPr>
        <i/>
        <sz val="10"/>
        <color indexed="30"/>
        <rFont val="Soberana Sans"/>
        <family val="3"/>
      </rPr>
      <t xml:space="preserve">
</t>
    </r>
  </si>
  <si>
    <t>(Avance al periodo/Avance programado al periodo) *100</t>
  </si>
  <si>
    <t>Gestión-Eficacia-Semestral</t>
  </si>
  <si>
    <r>
      <t>Porcentaje  de avance físico de proyectos de Petroquímica</t>
    </r>
    <r>
      <rPr>
        <i/>
        <sz val="10"/>
        <color indexed="30"/>
        <rFont val="Soberana Sans"/>
        <family val="3"/>
      </rPr>
      <t xml:space="preserve">
</t>
    </r>
  </si>
  <si>
    <r>
      <t>Porcentaje  de avance físico de proyectos de Refinación</t>
    </r>
    <r>
      <rPr>
        <i/>
        <sz val="10"/>
        <color indexed="30"/>
        <rFont val="Soberana Sans"/>
        <family val="3"/>
      </rPr>
      <t xml:space="preserve">
</t>
    </r>
  </si>
  <si>
    <r>
      <t>Porcentaje  de avance físico de proyectos de Gas y Petroquímica Básica</t>
    </r>
    <r>
      <rPr>
        <i/>
        <sz val="10"/>
        <color indexed="30"/>
        <rFont val="Soberana Sans"/>
        <family val="3"/>
      </rPr>
      <t xml:space="preserve">
</t>
    </r>
  </si>
  <si>
    <t>(Avance al periodo/Avance programado al periodo)*100</t>
  </si>
  <si>
    <t>A 1 Gestión administrativa de proyectos</t>
  </si>
  <si>
    <r>
      <t>Porcentaje del ejercicio en infraestructura para Exploración y Producción</t>
    </r>
    <r>
      <rPr>
        <i/>
        <sz val="10"/>
        <color indexed="30"/>
        <rFont val="Soberana Sans"/>
        <family val="3"/>
      </rPr>
      <t xml:space="preserve">
</t>
    </r>
  </si>
  <si>
    <t>(Presupuesto ejercido en el periodo para Exploración y Producción/ Presupuesto de Egresos programado por la Federación para el periodo para Exploración y Producción)*100</t>
  </si>
  <si>
    <r>
      <t>Porcentaje del ejercicio en infraestructura para Refinación</t>
    </r>
    <r>
      <rPr>
        <i/>
        <sz val="10"/>
        <color indexed="30"/>
        <rFont val="Soberana Sans"/>
        <family val="3"/>
      </rPr>
      <t xml:space="preserve">
</t>
    </r>
  </si>
  <si>
    <t>(Presupuesto de egresos ejercido en el periodo para Refinación/ Presupuesto de Egresos programado por la Federación para el periodo para Refinación)*100</t>
  </si>
  <si>
    <r>
      <t>Porcentaje del ejercicio en infraestructura para Petroquímica.</t>
    </r>
    <r>
      <rPr>
        <i/>
        <sz val="10"/>
        <color indexed="30"/>
        <rFont val="Soberana Sans"/>
        <family val="3"/>
      </rPr>
      <t xml:space="preserve">
</t>
    </r>
  </si>
  <si>
    <t>(Presupuesto ejercido en el periodo para Petroquímica / Presupuesto de Egresos programado por la Federación para el periodo para Petroquímica)*100</t>
  </si>
  <si>
    <r>
      <t>Porcentaje del ejercicio en infraestructura para Gas y Petroquímica Básica.</t>
    </r>
    <r>
      <rPr>
        <i/>
        <sz val="10"/>
        <color indexed="30"/>
        <rFont val="Soberana Sans"/>
        <family val="3"/>
      </rPr>
      <t xml:space="preserve">
</t>
    </r>
  </si>
  <si>
    <t>(Presupuesto ejercido en el periodo para Gas y Petroquímica Básica/ Presupuesto de Egresos programado por la Federación para el periodo para Gas y Petroquímica Básica)*100</t>
  </si>
  <si>
    <r>
      <t xml:space="preserve">Tasa de restitución de reservas incorporadas totales
</t>
    </r>
    <r>
      <rPr>
        <sz val="10"/>
        <rFont val="Soberana Sans"/>
        <family val="2"/>
      </rPr>
      <t xml:space="preserve"> Causa : ver otros motivos Efecto: ver otros motivos Otros Motivos:(a) - La información de reservas de hidrocarburos al 1 de enero de 2014 se encuentra en proceso de dictamen por parte de la Comisión Nacional de Hidrocarburos, como se señala en los términos del artículo 10 del Reglamento de la Ley Reglamentaria del Artículo 27 Constitucional en el Ramo del Petróleo, para su publicación por la Secretaria de Energía. La evaluación de reservas probadas se realiza de acuerdo a las definiciones emitidas por Securities and Exchange Commission (SEC) de Estados Unidos. Las reservas probables y posibles, fueron estimadas de acuerdo con las definiciones emitidas por la Society of Petroleum Engineers (SPE), por los comités del World Petroleum Council (WPC) y por la American Association of Petroleum Geologists (AAPG).</t>
    </r>
  </si>
  <si>
    <r>
      <t xml:space="preserve">Porcentaje de proyectos de infraestructura en  disposición para operar un año después de concluidos.
</t>
    </r>
    <r>
      <rPr>
        <sz val="10"/>
        <rFont val="Soberana Sans"/>
        <family val="2"/>
      </rPr>
      <t xml:space="preserve"> Causa : ver otros motivos Efecto: ver otros motivos Otros Motivos:Respecto al registro de la meta original del ciclo 2013, se precisa que la MIR de este programa presupuestario fue desarrollada durante el tercer trimestre de 2012 en concordancia al Oficio 307-A-3172 del 3 de julio de 2012, para evaluar ese mismo ejercicio fiscal, al continuar en desarrollo su diseño durante las fechas que se requirió la meta para 2013, no se registró meta original. por otro lado, de acuerdo al "Diagnostico de Monitoreo y Evaluación de los Programas Federales correspondiente al Primer trimestre de 2013" mandatado por el Organo Interno de Control de Petróleos Mexicanos, el cual fue desarrollado durante los primeros meses de 2013, se detectaron una serie de oportunidades de mejora de los indicadores del programa presupuestario K002. derivado de que estas mejoras no pudieron ser implementadas en el indicador para la fecha establecida en los "Lineamientos para la revisión, actualización, calendarización y seguimiento de la Matriz de Indicadores para Resultados de los Programas Presupuestarios de 2013", el registro de la meta modificada no se concretó. Ya que a la fecha no es posible ingresar estos valores al sistema, únicamente se reportó el avance al cierre de ejercicio. </t>
    </r>
  </si>
  <si>
    <r>
      <t xml:space="preserve">Porcentaje  avance físico de proyectos de Exploración y Producción
</t>
    </r>
    <r>
      <rPr>
        <sz val="10"/>
        <rFont val="Soberana Sans"/>
        <family val="2"/>
      </rPr>
      <t xml:space="preserve"> Causa : Cumplimiento en el avance físico estimado para el periodo en las actividades de los proyectos   Efecto: Se apoya en el esfuerzo de cumplir con las metas de incorporación de reservas y de desarrollo y explotación de los proyectos exploratorios y producción respectivamente.   Otros Motivos:</t>
    </r>
  </si>
  <si>
    <r>
      <t xml:space="preserve">Porcentaje  de avance físico de proyectos de Petroquímica
</t>
    </r>
    <r>
      <rPr>
        <sz val="10"/>
        <rFont val="Soberana Sans"/>
        <family val="2"/>
      </rPr>
      <t xml:space="preserve"> Causa : El menor ejercicio se debe al desfasamiento de la procura de reactores en la ampliación de óxido de etileno (segunda etapa) y por retrasos en sus contratos por la especialidad de Ingeniería económica y la multidisciplinaria proyectos; así como la Rehabilitación de compresores para la planta de oxígeno. Efecto: Ejercicio del presupuesto en infraestructura inferior en 4 puntos porcentuales con respecto al programa.   Otros Motivos:</t>
    </r>
  </si>
  <si>
    <r>
      <t xml:space="preserve">Porcentaje  de avance físico de proyectos de Refinación
</t>
    </r>
    <r>
      <rPr>
        <sz val="10"/>
        <rFont val="Soberana Sans"/>
        <family val="2"/>
      </rPr>
      <t xml:space="preserve"> Causa : Se alcanzó una meta muy por debajo de lo previsto, debido a cambio de alcance en algunos proyectos como el nuevo tren de refinación en el Estado de Hidalgo y Calidad de Combustibles en el SNR,  así como por el bajo rendimiento de las contratistas.  Efecto: No se ejercieron con oportunidad los recursos presupuestales aprobados en el Presupuesto de Egresos de la Federación. Otros Motivos:</t>
    </r>
  </si>
  <si>
    <r>
      <t xml:space="preserve">Porcentaje  de avance físico de proyectos de Gas y Petroquímica Básica
</t>
    </r>
    <r>
      <rPr>
        <sz val="10"/>
        <rFont val="Soberana Sans"/>
        <family val="2"/>
      </rPr>
      <t xml:space="preserve"> Causa : El menor avance refleja retrasos en los procesos concursales y por ende en el inicio de los trabajos por parte de los contratistas. En otras ocasioners, se observan retrasos en la ejecución de los proyectos, por demora en las entregas de materiales o insumos para el desarrolo de los proyectos por parte de los proveedores de los equipos. Lo anterior se refleja en una recalendarización de los trabajos y su diferimiento al año siguiente. Por otro lado el porcentaje de avance fisico de los proyectos que se incluyen en este apartado es diferente al porcentaje de avance financiero debido a una redistribución de los recursos por prorrateo.   Efecto: Retraso en la ejecución de los proyectos.  Otros Motivos:</t>
    </r>
  </si>
  <si>
    <r>
      <t xml:space="preserve">Porcentaje del ejercicio en infraestructura para Exploración y Producción
</t>
    </r>
    <r>
      <rPr>
        <sz val="10"/>
        <rFont val="Soberana Sans"/>
        <family val="2"/>
      </rPr>
      <t xml:space="preserve"> Causa : Ejercicio superior al presupuesto debido principalmente a la regularización de pagos en actividades de pozos y mantenimiento de instalaciones de la Región Norte y por requerimiento de equipos adicionales de perforación y mantenimiento de pozos en la Región Sur.      Efecto: Existe un balance adecuado en el ejercicio de recursos y el avance físico, además de lograr mejor condición de operación y capacidad de ejecución.     Otros Motivos:</t>
    </r>
  </si>
  <si>
    <r>
      <t xml:space="preserve">Porcentaje del ejercicio en infraestructura para Refinación
</t>
    </r>
    <r>
      <rPr>
        <sz val="10"/>
        <rFont val="Soberana Sans"/>
        <family val="2"/>
      </rPr>
      <t xml:space="preserve"> Causa : Se alcanzó una meta muy por debajo de lo previsto, debido a cambio de alcance en algunos proyectos como el nuevo tren de refinación en el Estado de Hidalgo y Calidad de Combustibles en el SNR,  así como por el bajo rendimiento de las contratistas.  Efecto: No se ejercieron con oportunidad los recursos presupuestales aprobados en el Presupuesto de Egresos de la Federación. Otros Motivos:</t>
    </r>
  </si>
  <si>
    <r>
      <t xml:space="preserve">Porcentaje del ejercicio en infraestructura para Petroquímica.
</t>
    </r>
    <r>
      <rPr>
        <sz val="10"/>
        <rFont val="Soberana Sans"/>
        <family val="2"/>
      </rPr>
      <t xml:space="preserve"> Causa : El menor ejercicio se debe en mayor medida a desfasamientos del gasto en el proyecto de ampliación de óxido de etileno (segunda etapa), y en los contratos de ¿Rehabilitación de la zona de convección y radiación de hornos de pirolisis BA-103 al BA-108 y sus equipos periféricos de la planta de etileno del complejo petroquímico Morelos y ¿Elaboración ingeniería básica y paquetes de concurso para el sistema de generación eléctrica al sustituir los turbogeneradores de vapor por turbogeneradores de gas con recuperadores de calor¿.                      Efecto: Ejercicio del presupuesto en infraestructura inferior en 25 puntos porcentuales con respecto al programa. Otros Motivos:.</t>
    </r>
  </si>
  <si>
    <r>
      <t xml:space="preserve">Porcentaje del ejercicio en infraestructura para Gas y Petroquímica Básica.
</t>
    </r>
    <r>
      <rPr>
        <sz val="10"/>
        <rFont val="Soberana Sans"/>
        <family val="2"/>
      </rPr>
      <t xml:space="preserve"> Causa : El menor ejercicio es resultado del retraso en los siguientes proyectos del CPG Nuevo Pemex: demora en el acondicionamiento y modernización del sistema de gas amargo, en la rehabilitación de turbocompresores de refrigeración y Etano, en la modernización de planta de pretratamiento y tratamiento de agua, en el acondicionamiento de plantas fraccionadoras y líquidos, además de la demora en la rehabilitación de turbocompresores de refrigeración y Etano de las fraccionadoras.  Se efectuó una reprogramación de  las actividades relacionadas con la Criogénica II en el CPG Ciudad Pemex, actividad asociada a Etileno XXI.   Efecto: Retraso en la ejecución de los proyectos.  Otros Motivos:</t>
    </r>
  </si>
  <si>
    <t xml:space="preserve">B-001 Producción de petróleo, gas, petrolíferos y petroquímicos
E-011 Comercialización de petróleo, gas, petrolíferos y petroquímicos
K-002 Proyectos de infraestructura económica de hidrocarburos
</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</si>
</sst>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sz val="1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32" fillId="0" borderId="0" applyFont="0" applyFill="0" applyBorder="0" applyAlignment="0" applyProtection="0"/>
  </cellStyleXfs>
  <cellXfs count="103">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0" fillId="0" borderId="44" xfId="0" applyNumberFormat="1" applyBorder="1" applyAlignment="1">
      <alignment horizontal="right" vertical="top" wrapText="1"/>
    </xf>
    <xf numFmtId="2" fontId="23" fillId="35" borderId="12" xfId="0" applyNumberFormat="1" applyFont="1" applyFill="1" applyBorder="1" applyAlignment="1">
      <alignment horizontal="centerContinuous" vertical="center" wrapText="1"/>
    </xf>
    <xf numFmtId="2" fontId="18" fillId="36" borderId="27" xfId="0" applyNumberFormat="1" applyFont="1" applyFill="1" applyBorder="1" applyAlignment="1">
      <alignment horizontal="center" vertical="center" wrapText="1"/>
    </xf>
    <xf numFmtId="2" fontId="18" fillId="36" borderId="50" xfId="0" applyNumberFormat="1" applyFont="1" applyFill="1" applyBorder="1" applyAlignment="1">
      <alignment horizontal="center" vertical="center"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4" fontId="0" fillId="0" borderId="52" xfId="42" applyNumberFormat="1" applyFont="1" applyFill="1" applyBorder="1" applyAlignment="1">
      <alignment horizontal="right" vertical="top" wrapText="1"/>
    </xf>
    <xf numFmtId="4" fontId="19" fillId="0" borderId="53" xfId="42"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topLeftCell="A11" zoomScale="80" zoomScaleNormal="80" zoomScaleSheetLayoutView="80" workbookViewId="0">
      <selection activeCell="AL35" sqref="AL35"/>
    </sheetView>
  </sheetViews>
  <sheetFormatPr baseColWidth="10" defaultColWidth="5" defaultRowHeight="12.75" x14ac:dyDescent="0.2"/>
  <cols>
    <col min="1" max="1" width="3.5" style="1" customWidth="1"/>
    <col min="2" max="16384" width="5" style="1"/>
  </cols>
  <sheetData>
    <row r="1" spans="2:30" s="2" customFormat="1" ht="48" customHeight="1" x14ac:dyDescent="0.2">
      <c r="B1" s="55" t="s">
        <v>0</v>
      </c>
      <c r="C1" s="55"/>
      <c r="D1" s="55"/>
      <c r="E1" s="55"/>
      <c r="F1" s="55"/>
      <c r="G1" s="55"/>
      <c r="H1" s="55"/>
      <c r="I1" s="55"/>
      <c r="J1" s="55"/>
      <c r="K1" s="55"/>
      <c r="L1" s="55"/>
      <c r="M1" s="55"/>
      <c r="N1" s="55"/>
      <c r="O1" s="55"/>
      <c r="P1" s="55"/>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6" t="s">
        <v>11</v>
      </c>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row>
    <row r="12" spans="2:30" ht="13.5" customHeight="1" x14ac:dyDescent="0.2">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row>
    <row r="13" spans="2:30" ht="13.5" customHeight="1" x14ac:dyDescent="0.2">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row>
    <row r="14" spans="2:30" ht="13.5" customHeight="1" x14ac:dyDescent="0.2">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row>
    <row r="15" spans="2:30" ht="13.5" customHeight="1" x14ac:dyDescent="0.2">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row>
    <row r="16" spans="2:30" ht="13.5" customHeight="1" x14ac:dyDescent="0.2">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row>
    <row r="17" spans="2:30" ht="13.5" customHeight="1" x14ac:dyDescent="0.2">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row>
    <row r="18" spans="2:30" ht="13.5" customHeight="1" x14ac:dyDescent="0.2">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row>
    <row r="19" spans="2:30" ht="13.5" customHeight="1" x14ac:dyDescent="0.2">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row>
    <row r="20" spans="2:30" ht="13.5" customHeight="1" x14ac:dyDescent="0.2">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row>
    <row r="21" spans="2:30" ht="13.5" customHeight="1" x14ac:dyDescent="0.2">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row>
    <row r="22" spans="2:30" ht="13.5" customHeight="1" x14ac:dyDescent="0.2">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row>
    <row r="23" spans="2:30" ht="13.5" customHeight="1" x14ac:dyDescent="0.2">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row>
    <row r="24" spans="2:30" ht="13.5" customHeight="1" x14ac:dyDescent="0.2">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row>
    <row r="25" spans="2:30" ht="13.5" customHeight="1" x14ac:dyDescent="0.2">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row>
    <row r="26" spans="2:30" ht="13.5" customHeight="1" x14ac:dyDescent="0.2">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row>
    <row r="27" spans="2:30" ht="13.5" customHeight="1" x14ac:dyDescent="0.2">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row>
    <row r="28" spans="2:30" ht="13.5" customHeight="1" x14ac:dyDescent="0.2">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row>
    <row r="29" spans="2:30" ht="13.5" customHeight="1" x14ac:dyDescent="0.2">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row>
    <row r="30" spans="2:30" ht="13.5" customHeight="1" x14ac:dyDescent="0.2">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row>
    <row r="31" spans="2:30" ht="13.5" customHeight="1" x14ac:dyDescent="0.2">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row>
    <row r="32" spans="2:30" ht="13.5" customHeight="1" x14ac:dyDescent="0.2">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row>
    <row r="33" spans="2:30" ht="13.5" customHeight="1" x14ac:dyDescent="0.2">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row>
    <row r="34" spans="2:30" ht="13.5" customHeight="1" x14ac:dyDescent="0.2">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7" t="s">
        <v>3</v>
      </c>
      <c r="E49" s="57"/>
      <c r="F49" s="57"/>
      <c r="G49" s="57"/>
      <c r="H49" s="57"/>
      <c r="I49" s="57"/>
      <c r="J49" s="57"/>
      <c r="K49" s="57"/>
      <c r="L49" s="57"/>
      <c r="M49" s="57"/>
      <c r="N49" s="57"/>
      <c r="O49" s="57"/>
      <c r="P49" s="57"/>
      <c r="Q49" s="57"/>
      <c r="R49" s="57"/>
      <c r="S49" s="57"/>
      <c r="T49" s="57"/>
      <c r="U49" s="57"/>
      <c r="V49" s="57"/>
      <c r="W49" s="57"/>
      <c r="X49" s="57"/>
      <c r="Y49" s="57"/>
      <c r="Z49" s="57"/>
      <c r="AA49" s="57"/>
      <c r="AB49" s="57"/>
    </row>
    <row r="50" spans="4:28" ht="13.5" customHeight="1" x14ac:dyDescent="0.2">
      <c r="D50" s="58" t="s">
        <v>212</v>
      </c>
      <c r="E50" s="58"/>
      <c r="F50" s="58"/>
      <c r="G50" s="58"/>
      <c r="H50" s="58"/>
      <c r="I50" s="58"/>
      <c r="J50" s="58"/>
      <c r="K50" s="58"/>
      <c r="L50" s="58"/>
      <c r="M50" s="58"/>
      <c r="N50" s="58"/>
      <c r="O50" s="58"/>
      <c r="P50" s="58"/>
      <c r="Q50" s="58"/>
      <c r="R50" s="58"/>
      <c r="S50" s="58"/>
      <c r="T50" s="58"/>
      <c r="U50" s="58"/>
      <c r="V50" s="58"/>
      <c r="W50" s="58"/>
      <c r="X50" s="58"/>
      <c r="Y50" s="58"/>
      <c r="Z50" s="58"/>
      <c r="AA50" s="58"/>
      <c r="AB50" s="58"/>
    </row>
    <row r="51" spans="4:28" ht="13.5" customHeight="1" x14ac:dyDescent="0.2">
      <c r="D51" s="58"/>
      <c r="E51" s="58"/>
      <c r="F51" s="58"/>
      <c r="G51" s="58"/>
      <c r="H51" s="58"/>
      <c r="I51" s="58"/>
      <c r="J51" s="58"/>
      <c r="K51" s="58"/>
      <c r="L51" s="58"/>
      <c r="M51" s="58"/>
      <c r="N51" s="58"/>
      <c r="O51" s="58"/>
      <c r="P51" s="58"/>
      <c r="Q51" s="58"/>
      <c r="R51" s="58"/>
      <c r="S51" s="58"/>
      <c r="T51" s="58"/>
      <c r="U51" s="58"/>
      <c r="V51" s="58"/>
      <c r="W51" s="58"/>
      <c r="X51" s="58"/>
      <c r="Y51" s="58"/>
      <c r="Z51" s="58"/>
      <c r="AA51" s="58"/>
      <c r="AB51" s="58"/>
    </row>
    <row r="52" spans="4:28" ht="13.5" customHeight="1" x14ac:dyDescent="0.2">
      <c r="D52" s="58"/>
      <c r="E52" s="58"/>
      <c r="F52" s="58"/>
      <c r="G52" s="58"/>
      <c r="H52" s="58"/>
      <c r="I52" s="58"/>
      <c r="J52" s="58"/>
      <c r="K52" s="58"/>
      <c r="L52" s="58"/>
      <c r="M52" s="58"/>
      <c r="N52" s="58"/>
      <c r="O52" s="58"/>
      <c r="P52" s="58"/>
      <c r="Q52" s="58"/>
      <c r="R52" s="58"/>
      <c r="S52" s="58"/>
      <c r="T52" s="58"/>
      <c r="U52" s="58"/>
      <c r="V52" s="58"/>
      <c r="W52" s="58"/>
      <c r="X52" s="58"/>
      <c r="Y52" s="58"/>
      <c r="Z52" s="58"/>
      <c r="AA52" s="58"/>
      <c r="AB52" s="58"/>
    </row>
    <row r="53" spans="4:28" ht="13.5" customHeight="1" x14ac:dyDescent="0.2">
      <c r="D53" s="58"/>
      <c r="E53" s="58"/>
      <c r="F53" s="58"/>
      <c r="G53" s="58"/>
      <c r="H53" s="58"/>
      <c r="I53" s="58"/>
      <c r="J53" s="58"/>
      <c r="K53" s="58"/>
      <c r="L53" s="58"/>
      <c r="M53" s="58"/>
      <c r="N53" s="58"/>
      <c r="O53" s="58"/>
      <c r="P53" s="58"/>
      <c r="Q53" s="58"/>
      <c r="R53" s="58"/>
      <c r="S53" s="58"/>
      <c r="T53" s="58"/>
      <c r="U53" s="58"/>
      <c r="V53" s="58"/>
      <c r="W53" s="58"/>
      <c r="X53" s="58"/>
      <c r="Y53" s="58"/>
      <c r="Z53" s="58"/>
      <c r="AA53" s="58"/>
      <c r="AB53" s="58"/>
    </row>
    <row r="54" spans="4:28" ht="13.5" customHeight="1" x14ac:dyDescent="0.2">
      <c r="D54" s="58"/>
      <c r="E54" s="58"/>
      <c r="F54" s="58"/>
      <c r="G54" s="58"/>
      <c r="H54" s="58"/>
      <c r="I54" s="58"/>
      <c r="J54" s="58"/>
      <c r="K54" s="58"/>
      <c r="L54" s="58"/>
      <c r="M54" s="58"/>
      <c r="N54" s="58"/>
      <c r="O54" s="58"/>
      <c r="P54" s="58"/>
      <c r="Q54" s="58"/>
      <c r="R54" s="58"/>
      <c r="S54" s="58"/>
      <c r="T54" s="58"/>
      <c r="U54" s="58"/>
      <c r="V54" s="58"/>
      <c r="W54" s="58"/>
      <c r="X54" s="58"/>
      <c r="Y54" s="58"/>
      <c r="Z54" s="58"/>
      <c r="AA54" s="58"/>
      <c r="AB54" s="58"/>
    </row>
    <row r="55" spans="4:28" ht="13.5" customHeight="1" x14ac:dyDescent="0.2">
      <c r="D55" s="58"/>
      <c r="E55" s="58"/>
      <c r="F55" s="58"/>
      <c r="G55" s="58"/>
      <c r="H55" s="58"/>
      <c r="I55" s="58"/>
      <c r="J55" s="58"/>
      <c r="K55" s="58"/>
      <c r="L55" s="58"/>
      <c r="M55" s="58"/>
      <c r="N55" s="58"/>
      <c r="O55" s="58"/>
      <c r="P55" s="58"/>
      <c r="Q55" s="58"/>
      <c r="R55" s="58"/>
      <c r="S55" s="58"/>
      <c r="T55" s="58"/>
      <c r="U55" s="58"/>
      <c r="V55" s="58"/>
      <c r="W55" s="58"/>
      <c r="X55" s="58"/>
      <c r="Y55" s="58"/>
      <c r="Z55" s="58"/>
      <c r="AA55" s="58"/>
      <c r="AB55" s="58"/>
    </row>
    <row r="56" spans="4:28" ht="13.5" customHeight="1" x14ac:dyDescent="0.2">
      <c r="D56" s="58"/>
      <c r="E56" s="58"/>
      <c r="F56" s="58"/>
      <c r="G56" s="58"/>
      <c r="H56" s="58"/>
      <c r="I56" s="58"/>
      <c r="J56" s="58"/>
      <c r="K56" s="58"/>
      <c r="L56" s="58"/>
      <c r="M56" s="58"/>
      <c r="N56" s="58"/>
      <c r="O56" s="58"/>
      <c r="P56" s="58"/>
      <c r="Q56" s="58"/>
      <c r="R56" s="58"/>
      <c r="S56" s="58"/>
      <c r="T56" s="58"/>
      <c r="U56" s="58"/>
      <c r="V56" s="58"/>
      <c r="W56" s="58"/>
      <c r="X56" s="58"/>
      <c r="Y56" s="58"/>
      <c r="Z56" s="58"/>
      <c r="AA56" s="58"/>
      <c r="AB56" s="58"/>
    </row>
    <row r="57" spans="4:28" ht="13.5" customHeight="1" x14ac:dyDescent="0.2">
      <c r="D57" s="58"/>
      <c r="E57" s="58"/>
      <c r="F57" s="58"/>
      <c r="G57" s="58"/>
      <c r="H57" s="58"/>
      <c r="I57" s="58"/>
      <c r="J57" s="58"/>
      <c r="K57" s="58"/>
      <c r="L57" s="58"/>
      <c r="M57" s="58"/>
      <c r="N57" s="58"/>
      <c r="O57" s="58"/>
      <c r="P57" s="58"/>
      <c r="Q57" s="58"/>
      <c r="R57" s="58"/>
      <c r="S57" s="58"/>
      <c r="T57" s="58"/>
      <c r="U57" s="58"/>
      <c r="V57" s="58"/>
      <c r="W57" s="58"/>
      <c r="X57" s="58"/>
      <c r="Y57" s="58"/>
      <c r="Z57" s="58"/>
      <c r="AA57" s="58"/>
      <c r="AB57" s="58"/>
    </row>
    <row r="58" spans="4:28" ht="13.5" customHeight="1" x14ac:dyDescent="0.2">
      <c r="D58" s="58"/>
      <c r="E58" s="58"/>
      <c r="F58" s="58"/>
      <c r="G58" s="58"/>
      <c r="H58" s="58"/>
      <c r="I58" s="58"/>
      <c r="J58" s="58"/>
      <c r="K58" s="58"/>
      <c r="L58" s="58"/>
      <c r="M58" s="58"/>
      <c r="N58" s="58"/>
      <c r="O58" s="58"/>
      <c r="P58" s="58"/>
      <c r="Q58" s="58"/>
      <c r="R58" s="58"/>
      <c r="S58" s="58"/>
      <c r="T58" s="58"/>
      <c r="U58" s="58"/>
      <c r="V58" s="58"/>
      <c r="W58" s="58"/>
      <c r="X58" s="58"/>
      <c r="Y58" s="58"/>
      <c r="Z58" s="58"/>
      <c r="AA58" s="58"/>
      <c r="AB58" s="58"/>
    </row>
    <row r="59" spans="4:28" ht="13.5" customHeight="1" x14ac:dyDescent="0.2">
      <c r="D59" s="58"/>
      <c r="E59" s="58"/>
      <c r="F59" s="58"/>
      <c r="G59" s="58"/>
      <c r="H59" s="58"/>
      <c r="I59" s="58"/>
      <c r="J59" s="58"/>
      <c r="K59" s="58"/>
      <c r="L59" s="58"/>
      <c r="M59" s="58"/>
      <c r="N59" s="58"/>
      <c r="O59" s="58"/>
      <c r="P59" s="58"/>
      <c r="Q59" s="58"/>
      <c r="R59" s="58"/>
      <c r="S59" s="58"/>
      <c r="T59" s="58"/>
      <c r="U59" s="58"/>
      <c r="V59" s="58"/>
      <c r="W59" s="58"/>
      <c r="X59" s="58"/>
      <c r="Y59" s="58"/>
      <c r="Z59" s="58"/>
      <c r="AA59" s="58"/>
      <c r="AB59" s="58"/>
    </row>
    <row r="60" spans="4:28" ht="13.5" customHeight="1" x14ac:dyDescent="0.2">
      <c r="D60" s="58"/>
      <c r="E60" s="58"/>
      <c r="F60" s="58"/>
      <c r="G60" s="58"/>
      <c r="H60" s="58"/>
      <c r="I60" s="58"/>
      <c r="J60" s="58"/>
      <c r="K60" s="58"/>
      <c r="L60" s="58"/>
      <c r="M60" s="58"/>
      <c r="N60" s="58"/>
      <c r="O60" s="58"/>
      <c r="P60" s="58"/>
      <c r="Q60" s="58"/>
      <c r="R60" s="58"/>
      <c r="S60" s="58"/>
      <c r="T60" s="58"/>
      <c r="U60" s="58"/>
      <c r="V60" s="58"/>
      <c r="W60" s="58"/>
      <c r="X60" s="58"/>
      <c r="Y60" s="58"/>
      <c r="Z60" s="58"/>
      <c r="AA60" s="58"/>
      <c r="AB60" s="58"/>
    </row>
    <row r="61" spans="4:28" ht="13.5" customHeight="1" x14ac:dyDescent="0.2">
      <c r="D61" s="58"/>
      <c r="E61" s="58"/>
      <c r="F61" s="58"/>
      <c r="G61" s="58"/>
      <c r="H61" s="58"/>
      <c r="I61" s="58"/>
      <c r="J61" s="58"/>
      <c r="K61" s="58"/>
      <c r="L61" s="58"/>
      <c r="M61" s="58"/>
      <c r="N61" s="58"/>
      <c r="O61" s="58"/>
      <c r="P61" s="58"/>
      <c r="Q61" s="58"/>
      <c r="R61" s="58"/>
      <c r="S61" s="58"/>
      <c r="T61" s="58"/>
      <c r="U61" s="58"/>
      <c r="V61" s="58"/>
      <c r="W61" s="58"/>
      <c r="X61" s="58"/>
      <c r="Y61" s="58"/>
      <c r="Z61" s="58"/>
      <c r="AA61" s="58"/>
      <c r="AB61" s="58"/>
    </row>
    <row r="62" spans="4:28" ht="13.5" customHeight="1" x14ac:dyDescent="0.2">
      <c r="D62" s="58"/>
      <c r="E62" s="58"/>
      <c r="F62" s="58"/>
      <c r="G62" s="58"/>
      <c r="H62" s="58"/>
      <c r="I62" s="58"/>
      <c r="J62" s="58"/>
      <c r="K62" s="58"/>
      <c r="L62" s="58"/>
      <c r="M62" s="58"/>
      <c r="N62" s="58"/>
      <c r="O62" s="58"/>
      <c r="P62" s="58"/>
      <c r="Q62" s="58"/>
      <c r="R62" s="58"/>
      <c r="S62" s="58"/>
      <c r="T62" s="58"/>
      <c r="U62" s="58"/>
      <c r="V62" s="58"/>
      <c r="W62" s="58"/>
      <c r="X62" s="58"/>
      <c r="Y62" s="58"/>
      <c r="Z62" s="58"/>
      <c r="AA62" s="58"/>
      <c r="AB62" s="58"/>
    </row>
    <row r="63" spans="4:28" ht="13.5" customHeight="1" x14ac:dyDescent="0.2">
      <c r="D63" s="58"/>
      <c r="E63" s="58"/>
      <c r="F63" s="58"/>
      <c r="G63" s="58"/>
      <c r="H63" s="58"/>
      <c r="I63" s="58"/>
      <c r="J63" s="58"/>
      <c r="K63" s="58"/>
      <c r="L63" s="58"/>
      <c r="M63" s="58"/>
      <c r="N63" s="58"/>
      <c r="O63" s="58"/>
      <c r="P63" s="58"/>
      <c r="Q63" s="58"/>
      <c r="R63" s="58"/>
      <c r="S63" s="58"/>
      <c r="T63" s="58"/>
      <c r="U63" s="58"/>
      <c r="V63" s="58"/>
      <c r="W63" s="58"/>
      <c r="X63" s="58"/>
      <c r="Y63" s="58"/>
      <c r="Z63" s="58"/>
      <c r="AA63" s="58"/>
      <c r="AB63" s="58"/>
    </row>
    <row r="64" spans="4:28" ht="13.5" customHeight="1" x14ac:dyDescent="0.2">
      <c r="D64" s="58"/>
      <c r="E64" s="58"/>
      <c r="F64" s="58"/>
      <c r="G64" s="58"/>
      <c r="H64" s="58"/>
      <c r="I64" s="58"/>
      <c r="J64" s="58"/>
      <c r="K64" s="58"/>
      <c r="L64" s="58"/>
      <c r="M64" s="58"/>
      <c r="N64" s="58"/>
      <c r="O64" s="58"/>
      <c r="P64" s="58"/>
      <c r="Q64" s="58"/>
      <c r="R64" s="58"/>
      <c r="S64" s="58"/>
      <c r="T64" s="58"/>
      <c r="U64" s="58"/>
      <c r="V64" s="58"/>
      <c r="W64" s="58"/>
      <c r="X64" s="58"/>
      <c r="Y64" s="58"/>
      <c r="Z64" s="58"/>
      <c r="AA64" s="58"/>
      <c r="AB64" s="58"/>
    </row>
    <row r="65" spans="4:28" ht="13.5" customHeight="1" x14ac:dyDescent="0.2">
      <c r="D65" s="58"/>
      <c r="E65" s="58"/>
      <c r="F65" s="58"/>
      <c r="G65" s="58"/>
      <c r="H65" s="58"/>
      <c r="I65" s="58"/>
      <c r="J65" s="58"/>
      <c r="K65" s="58"/>
      <c r="L65" s="58"/>
      <c r="M65" s="58"/>
      <c r="N65" s="58"/>
      <c r="O65" s="58"/>
      <c r="P65" s="58"/>
      <c r="Q65" s="58"/>
      <c r="R65" s="58"/>
      <c r="S65" s="58"/>
      <c r="T65" s="58"/>
      <c r="U65" s="58"/>
      <c r="V65" s="58"/>
      <c r="W65" s="58"/>
      <c r="X65" s="58"/>
      <c r="Y65" s="58"/>
      <c r="Z65" s="58"/>
      <c r="AA65" s="58"/>
      <c r="AB65" s="58"/>
    </row>
    <row r="66" spans="4:28" ht="13.5" customHeight="1" x14ac:dyDescent="0.2">
      <c r="D66" s="58"/>
      <c r="E66" s="58"/>
      <c r="F66" s="58"/>
      <c r="G66" s="58"/>
      <c r="H66" s="58"/>
      <c r="I66" s="58"/>
      <c r="J66" s="58"/>
      <c r="K66" s="58"/>
      <c r="L66" s="58"/>
      <c r="M66" s="58"/>
      <c r="N66" s="58"/>
      <c r="O66" s="58"/>
      <c r="P66" s="58"/>
      <c r="Q66" s="58"/>
      <c r="R66" s="58"/>
      <c r="S66" s="58"/>
      <c r="T66" s="58"/>
      <c r="U66" s="58"/>
      <c r="V66" s="58"/>
      <c r="W66" s="58"/>
      <c r="X66" s="58"/>
      <c r="Y66" s="58"/>
      <c r="Z66" s="58"/>
      <c r="AA66" s="58"/>
      <c r="AB66" s="58"/>
    </row>
    <row r="67" spans="4:28" ht="13.5" customHeight="1" x14ac:dyDescent="0.2">
      <c r="D67" s="58"/>
      <c r="E67" s="58"/>
      <c r="F67" s="58"/>
      <c r="G67" s="58"/>
      <c r="H67" s="58"/>
      <c r="I67" s="58"/>
      <c r="J67" s="58"/>
      <c r="K67" s="58"/>
      <c r="L67" s="58"/>
      <c r="M67" s="58"/>
      <c r="N67" s="58"/>
      <c r="O67" s="58"/>
      <c r="P67" s="58"/>
      <c r="Q67" s="58"/>
      <c r="R67" s="58"/>
      <c r="S67" s="58"/>
      <c r="T67" s="58"/>
      <c r="U67" s="58"/>
      <c r="V67" s="58"/>
      <c r="W67" s="58"/>
      <c r="X67" s="58"/>
      <c r="Y67" s="58"/>
      <c r="Z67" s="58"/>
      <c r="AA67" s="58"/>
      <c r="AB67" s="58"/>
    </row>
    <row r="68" spans="4:28" ht="13.5" customHeight="1" x14ac:dyDescent="0.2">
      <c r="D68" s="58"/>
      <c r="E68" s="58"/>
      <c r="F68" s="58"/>
      <c r="G68" s="58"/>
      <c r="H68" s="58"/>
      <c r="I68" s="58"/>
      <c r="J68" s="58"/>
      <c r="K68" s="58"/>
      <c r="L68" s="58"/>
      <c r="M68" s="58"/>
      <c r="N68" s="58"/>
      <c r="O68" s="58"/>
      <c r="P68" s="58"/>
      <c r="Q68" s="58"/>
      <c r="R68" s="58"/>
      <c r="S68" s="58"/>
      <c r="T68" s="58"/>
      <c r="U68" s="58"/>
      <c r="V68" s="58"/>
      <c r="W68" s="58"/>
      <c r="X68" s="58"/>
      <c r="Y68" s="58"/>
      <c r="Z68" s="58"/>
      <c r="AA68" s="58"/>
      <c r="AB68" s="58"/>
    </row>
    <row r="69" spans="4:28" ht="13.5" customHeight="1" x14ac:dyDescent="0.2">
      <c r="D69" s="58"/>
      <c r="E69" s="58"/>
      <c r="F69" s="58"/>
      <c r="G69" s="58"/>
      <c r="H69" s="58"/>
      <c r="I69" s="58"/>
      <c r="J69" s="58"/>
      <c r="K69" s="58"/>
      <c r="L69" s="58"/>
      <c r="M69" s="58"/>
      <c r="N69" s="58"/>
      <c r="O69" s="58"/>
      <c r="P69" s="58"/>
      <c r="Q69" s="58"/>
      <c r="R69" s="58"/>
      <c r="S69" s="58"/>
      <c r="T69" s="58"/>
      <c r="U69" s="58"/>
      <c r="V69" s="58"/>
      <c r="W69" s="58"/>
      <c r="X69" s="58"/>
      <c r="Y69" s="58"/>
      <c r="Z69" s="58"/>
      <c r="AA69" s="58"/>
      <c r="AB69" s="58"/>
    </row>
    <row r="70" spans="4:28" ht="13.5" customHeight="1" x14ac:dyDescent="0.2">
      <c r="D70" s="58"/>
      <c r="E70" s="58"/>
      <c r="F70" s="58"/>
      <c r="G70" s="58"/>
      <c r="H70" s="58"/>
      <c r="I70" s="58"/>
      <c r="J70" s="58"/>
      <c r="K70" s="58"/>
      <c r="L70" s="58"/>
      <c r="M70" s="58"/>
      <c r="N70" s="58"/>
      <c r="O70" s="58"/>
      <c r="P70" s="58"/>
      <c r="Q70" s="58"/>
      <c r="R70" s="58"/>
      <c r="S70" s="58"/>
      <c r="T70" s="58"/>
      <c r="U70" s="58"/>
      <c r="V70" s="58"/>
      <c r="W70" s="58"/>
      <c r="X70" s="58"/>
      <c r="Y70" s="58"/>
      <c r="Z70" s="58"/>
      <c r="AA70" s="58"/>
      <c r="AB70" s="58"/>
    </row>
    <row r="71" spans="4:28" ht="13.5" customHeight="1" x14ac:dyDescent="0.2">
      <c r="D71" s="58"/>
      <c r="E71" s="58"/>
      <c r="F71" s="58"/>
      <c r="G71" s="58"/>
      <c r="H71" s="58"/>
      <c r="I71" s="58"/>
      <c r="J71" s="58"/>
      <c r="K71" s="58"/>
      <c r="L71" s="58"/>
      <c r="M71" s="58"/>
      <c r="N71" s="58"/>
      <c r="O71" s="58"/>
      <c r="P71" s="58"/>
      <c r="Q71" s="58"/>
      <c r="R71" s="58"/>
      <c r="S71" s="58"/>
      <c r="T71" s="58"/>
      <c r="U71" s="58"/>
      <c r="V71" s="58"/>
      <c r="W71" s="58"/>
      <c r="X71" s="58"/>
      <c r="Y71" s="58"/>
      <c r="Z71" s="58"/>
      <c r="AA71" s="58"/>
      <c r="AB71" s="58"/>
    </row>
    <row r="72" spans="4:28" ht="13.5" customHeight="1" x14ac:dyDescent="0.2">
      <c r="D72" s="58"/>
      <c r="E72" s="58"/>
      <c r="F72" s="58"/>
      <c r="G72" s="58"/>
      <c r="H72" s="58"/>
      <c r="I72" s="58"/>
      <c r="J72" s="58"/>
      <c r="K72" s="58"/>
      <c r="L72" s="58"/>
      <c r="M72" s="58"/>
      <c r="N72" s="58"/>
      <c r="O72" s="58"/>
      <c r="P72" s="58"/>
      <c r="Q72" s="58"/>
      <c r="R72" s="58"/>
      <c r="S72" s="58"/>
      <c r="T72" s="58"/>
      <c r="U72" s="58"/>
      <c r="V72" s="58"/>
      <c r="W72" s="58"/>
      <c r="X72" s="58"/>
      <c r="Y72" s="58"/>
      <c r="Z72" s="58"/>
      <c r="AA72" s="58"/>
      <c r="AB72" s="58"/>
    </row>
    <row r="73" spans="4:28" ht="13.5" customHeight="1" x14ac:dyDescent="0.2">
      <c r="D73" s="58"/>
      <c r="E73" s="58"/>
      <c r="F73" s="58"/>
      <c r="G73" s="58"/>
      <c r="H73" s="58"/>
      <c r="I73" s="58"/>
      <c r="J73" s="58"/>
      <c r="K73" s="58"/>
      <c r="L73" s="58"/>
      <c r="M73" s="58"/>
      <c r="N73" s="58"/>
      <c r="O73" s="58"/>
      <c r="P73" s="58"/>
      <c r="Q73" s="58"/>
      <c r="R73" s="58"/>
      <c r="S73" s="58"/>
      <c r="T73" s="58"/>
      <c r="U73" s="58"/>
      <c r="V73" s="58"/>
      <c r="W73" s="58"/>
      <c r="X73" s="58"/>
      <c r="Y73" s="58"/>
      <c r="Z73" s="58"/>
      <c r="AA73" s="58"/>
      <c r="AB73" s="58"/>
    </row>
    <row r="74" spans="4:28" ht="13.5" customHeight="1" x14ac:dyDescent="0.2">
      <c r="D74" s="58"/>
      <c r="E74" s="58"/>
      <c r="F74" s="58"/>
      <c r="G74" s="58"/>
      <c r="H74" s="58"/>
      <c r="I74" s="58"/>
      <c r="J74" s="58"/>
      <c r="K74" s="58"/>
      <c r="L74" s="58"/>
      <c r="M74" s="58"/>
      <c r="N74" s="58"/>
      <c r="O74" s="58"/>
      <c r="P74" s="58"/>
      <c r="Q74" s="58"/>
      <c r="R74" s="58"/>
      <c r="S74" s="58"/>
      <c r="T74" s="58"/>
      <c r="U74" s="58"/>
      <c r="V74" s="58"/>
      <c r="W74" s="58"/>
      <c r="X74" s="58"/>
      <c r="Y74" s="58"/>
      <c r="Z74" s="58"/>
      <c r="AA74" s="58"/>
      <c r="AB74" s="58"/>
    </row>
    <row r="75" spans="4:28" ht="13.5" customHeight="1" x14ac:dyDescent="0.2">
      <c r="D75" s="58"/>
      <c r="E75" s="58"/>
      <c r="F75" s="58"/>
      <c r="G75" s="58"/>
      <c r="H75" s="58"/>
      <c r="I75" s="58"/>
      <c r="J75" s="58"/>
      <c r="K75" s="58"/>
      <c r="L75" s="58"/>
      <c r="M75" s="58"/>
      <c r="N75" s="58"/>
      <c r="O75" s="58"/>
      <c r="P75" s="58"/>
      <c r="Q75" s="58"/>
      <c r="R75" s="58"/>
      <c r="S75" s="58"/>
      <c r="T75" s="58"/>
      <c r="U75" s="58"/>
      <c r="V75" s="58"/>
      <c r="W75" s="58"/>
      <c r="X75" s="58"/>
      <c r="Y75" s="58"/>
      <c r="Z75" s="58"/>
      <c r="AA75" s="58"/>
      <c r="AB75" s="58"/>
    </row>
    <row r="76" spans="4:28" ht="13.5" customHeight="1" x14ac:dyDescent="0.2">
      <c r="D76" s="58"/>
      <c r="E76" s="58"/>
      <c r="F76" s="58"/>
      <c r="G76" s="58"/>
      <c r="H76" s="58"/>
      <c r="I76" s="58"/>
      <c r="J76" s="58"/>
      <c r="K76" s="58"/>
      <c r="L76" s="58"/>
      <c r="M76" s="58"/>
      <c r="N76" s="58"/>
      <c r="O76" s="58"/>
      <c r="P76" s="58"/>
      <c r="Q76" s="58"/>
      <c r="R76" s="58"/>
      <c r="S76" s="58"/>
      <c r="T76" s="58"/>
      <c r="U76" s="58"/>
      <c r="V76" s="58"/>
      <c r="W76" s="58"/>
      <c r="X76" s="58"/>
      <c r="Y76" s="58"/>
      <c r="Z76" s="58"/>
      <c r="AA76" s="58"/>
      <c r="AB76" s="58"/>
    </row>
    <row r="77" spans="4:28" ht="13.5" customHeight="1" x14ac:dyDescent="0.2">
      <c r="D77" s="58"/>
      <c r="E77" s="58"/>
      <c r="F77" s="58"/>
      <c r="G77" s="58"/>
      <c r="H77" s="58"/>
      <c r="I77" s="58"/>
      <c r="J77" s="58"/>
      <c r="K77" s="58"/>
      <c r="L77" s="58"/>
      <c r="M77" s="58"/>
      <c r="N77" s="58"/>
      <c r="O77" s="58"/>
      <c r="P77" s="58"/>
      <c r="Q77" s="58"/>
      <c r="R77" s="58"/>
      <c r="S77" s="58"/>
      <c r="T77" s="58"/>
      <c r="U77" s="58"/>
      <c r="V77" s="58"/>
      <c r="W77" s="58"/>
      <c r="X77" s="58"/>
      <c r="Y77" s="58"/>
      <c r="Z77" s="58"/>
      <c r="AA77" s="58"/>
      <c r="AB77" s="58"/>
    </row>
    <row r="78" spans="4:28" ht="13.5" customHeight="1" x14ac:dyDescent="0.2">
      <c r="D78" s="58"/>
      <c r="E78" s="58"/>
      <c r="F78" s="58"/>
      <c r="G78" s="58"/>
      <c r="H78" s="58"/>
      <c r="I78" s="58"/>
      <c r="J78" s="58"/>
      <c r="K78" s="58"/>
      <c r="L78" s="58"/>
      <c r="M78" s="58"/>
      <c r="N78" s="58"/>
      <c r="O78" s="58"/>
      <c r="P78" s="58"/>
      <c r="Q78" s="58"/>
      <c r="R78" s="58"/>
      <c r="S78" s="58"/>
      <c r="T78" s="58"/>
      <c r="U78" s="58"/>
      <c r="V78" s="58"/>
      <c r="W78" s="58"/>
      <c r="X78" s="58"/>
      <c r="Y78" s="58"/>
      <c r="Z78" s="58"/>
      <c r="AA78" s="58"/>
      <c r="AB78" s="58"/>
    </row>
    <row r="79" spans="4:28" ht="13.5" customHeight="1" x14ac:dyDescent="0.2">
      <c r="D79" s="58"/>
      <c r="E79" s="58"/>
      <c r="F79" s="58"/>
      <c r="G79" s="58"/>
      <c r="H79" s="58"/>
      <c r="I79" s="58"/>
      <c r="J79" s="58"/>
      <c r="K79" s="58"/>
      <c r="L79" s="58"/>
      <c r="M79" s="58"/>
      <c r="N79" s="58"/>
      <c r="O79" s="58"/>
      <c r="P79" s="58"/>
      <c r="Q79" s="58"/>
      <c r="R79" s="58"/>
      <c r="S79" s="58"/>
      <c r="T79" s="58"/>
      <c r="U79" s="58"/>
      <c r="V79" s="58"/>
      <c r="W79" s="58"/>
      <c r="X79" s="58"/>
      <c r="Y79" s="58"/>
      <c r="Z79" s="58"/>
      <c r="AA79" s="58"/>
      <c r="AB79" s="58"/>
    </row>
    <row r="80" spans="4:28" ht="13.5" customHeight="1" x14ac:dyDescent="0.2">
      <c r="D80" s="58"/>
      <c r="E80" s="58"/>
      <c r="F80" s="58"/>
      <c r="G80" s="58"/>
      <c r="H80" s="58"/>
      <c r="I80" s="58"/>
      <c r="J80" s="58"/>
      <c r="K80" s="58"/>
      <c r="L80" s="58"/>
      <c r="M80" s="58"/>
      <c r="N80" s="58"/>
      <c r="O80" s="58"/>
      <c r="P80" s="58"/>
      <c r="Q80" s="58"/>
      <c r="R80" s="58"/>
      <c r="S80" s="58"/>
      <c r="T80" s="58"/>
      <c r="U80" s="58"/>
      <c r="V80" s="58"/>
      <c r="W80" s="58"/>
      <c r="X80" s="58"/>
      <c r="Y80" s="58"/>
      <c r="Z80" s="58"/>
      <c r="AA80" s="58"/>
      <c r="AB80" s="58"/>
    </row>
    <row r="81" spans="4:28" ht="13.5" customHeight="1" x14ac:dyDescent="0.2">
      <c r="D81" s="58"/>
      <c r="E81" s="58"/>
      <c r="F81" s="58"/>
      <c r="G81" s="58"/>
      <c r="H81" s="58"/>
      <c r="I81" s="58"/>
      <c r="J81" s="58"/>
      <c r="K81" s="58"/>
      <c r="L81" s="58"/>
      <c r="M81" s="58"/>
      <c r="N81" s="58"/>
      <c r="O81" s="58"/>
      <c r="P81" s="58"/>
      <c r="Q81" s="58"/>
      <c r="R81" s="58"/>
      <c r="S81" s="58"/>
      <c r="T81" s="58"/>
      <c r="U81" s="58"/>
      <c r="V81" s="58"/>
      <c r="W81" s="58"/>
      <c r="X81" s="58"/>
      <c r="Y81" s="58"/>
      <c r="Z81" s="58"/>
      <c r="AA81" s="58"/>
      <c r="AB81" s="58"/>
    </row>
    <row r="82" spans="4:28" ht="13.5" customHeight="1" x14ac:dyDescent="0.2">
      <c r="D82" s="58"/>
      <c r="E82" s="58"/>
      <c r="F82" s="58"/>
      <c r="G82" s="58"/>
      <c r="H82" s="58"/>
      <c r="I82" s="58"/>
      <c r="J82" s="58"/>
      <c r="K82" s="58"/>
      <c r="L82" s="58"/>
      <c r="M82" s="58"/>
      <c r="N82" s="58"/>
      <c r="O82" s="58"/>
      <c r="P82" s="58"/>
      <c r="Q82" s="58"/>
      <c r="R82" s="58"/>
      <c r="S82" s="58"/>
      <c r="T82" s="58"/>
      <c r="U82" s="58"/>
      <c r="V82" s="58"/>
      <c r="W82" s="58"/>
      <c r="X82" s="58"/>
      <c r="Y82" s="58"/>
      <c r="Z82" s="58"/>
      <c r="AA82" s="58"/>
      <c r="AB82" s="58"/>
    </row>
    <row r="83" spans="4:28" ht="13.5" customHeight="1" x14ac:dyDescent="0.2">
      <c r="D83" s="58"/>
      <c r="E83" s="58"/>
      <c r="F83" s="58"/>
      <c r="G83" s="58"/>
      <c r="H83" s="58"/>
      <c r="I83" s="58"/>
      <c r="J83" s="58"/>
      <c r="K83" s="58"/>
      <c r="L83" s="58"/>
      <c r="M83" s="58"/>
      <c r="N83" s="58"/>
      <c r="O83" s="58"/>
      <c r="P83" s="58"/>
      <c r="Q83" s="58"/>
      <c r="R83" s="58"/>
      <c r="S83" s="58"/>
      <c r="T83" s="58"/>
      <c r="U83" s="58"/>
      <c r="V83" s="58"/>
      <c r="W83" s="58"/>
      <c r="X83" s="58"/>
      <c r="Y83" s="58"/>
      <c r="Z83" s="58"/>
      <c r="AA83" s="58"/>
      <c r="AB83" s="58"/>
    </row>
    <row r="84" spans="4:28" ht="13.5" customHeight="1" x14ac:dyDescent="0.2">
      <c r="D84" s="58"/>
      <c r="E84" s="58"/>
      <c r="F84" s="58"/>
      <c r="G84" s="58"/>
      <c r="H84" s="58"/>
      <c r="I84" s="58"/>
      <c r="J84" s="58"/>
      <c r="K84" s="58"/>
      <c r="L84" s="58"/>
      <c r="M84" s="58"/>
      <c r="N84" s="58"/>
      <c r="O84" s="58"/>
      <c r="P84" s="58"/>
      <c r="Q84" s="58"/>
      <c r="R84" s="58"/>
      <c r="S84" s="58"/>
      <c r="T84" s="58"/>
      <c r="U84" s="58"/>
      <c r="V84" s="58"/>
      <c r="W84" s="58"/>
      <c r="X84" s="58"/>
      <c r="Y84" s="58"/>
      <c r="Z84" s="58"/>
      <c r="AA84" s="58"/>
      <c r="AB84" s="58"/>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43"/>
  <sheetViews>
    <sheetView view="pageBreakPreview" topLeftCell="Q25" zoomScale="80" zoomScaleNormal="80" zoomScaleSheetLayoutView="80" workbookViewId="0">
      <selection activeCell="V33" sqref="V3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9.25" customHeight="1" thickTop="1" x14ac:dyDescent="0.2">
      <c r="B4" s="8" t="s">
        <v>5</v>
      </c>
      <c r="C4" s="9" t="s">
        <v>6</v>
      </c>
      <c r="D4" s="100" t="s">
        <v>7</v>
      </c>
      <c r="E4" s="100"/>
      <c r="F4" s="100"/>
      <c r="G4" s="100"/>
      <c r="H4" s="100"/>
      <c r="I4" s="10"/>
      <c r="J4" s="11" t="s">
        <v>8</v>
      </c>
      <c r="K4" s="12" t="s">
        <v>9</v>
      </c>
      <c r="L4" s="101" t="s">
        <v>2</v>
      </c>
      <c r="M4" s="101"/>
      <c r="N4" s="101"/>
      <c r="O4" s="101"/>
      <c r="P4" s="11" t="s">
        <v>10</v>
      </c>
      <c r="Q4" s="101" t="s">
        <v>11</v>
      </c>
      <c r="R4" s="101"/>
      <c r="S4" s="11" t="s">
        <v>12</v>
      </c>
      <c r="T4" s="101"/>
      <c r="U4" s="102"/>
    </row>
    <row r="5" spans="1:21" ht="15.75" customHeight="1" x14ac:dyDescent="0.2">
      <c r="B5" s="97" t="s">
        <v>13</v>
      </c>
      <c r="C5" s="98"/>
      <c r="D5" s="98"/>
      <c r="E5" s="98"/>
      <c r="F5" s="98"/>
      <c r="G5" s="98"/>
      <c r="H5" s="98"/>
      <c r="I5" s="98"/>
      <c r="J5" s="98"/>
      <c r="K5" s="98"/>
      <c r="L5" s="98"/>
      <c r="M5" s="98"/>
      <c r="N5" s="98"/>
      <c r="O5" s="98"/>
      <c r="P5" s="98"/>
      <c r="Q5" s="98"/>
      <c r="R5" s="98"/>
      <c r="S5" s="98"/>
      <c r="T5" s="98"/>
      <c r="U5" s="99"/>
    </row>
    <row r="6" spans="1:21" ht="87.75" customHeight="1" thickBot="1" x14ac:dyDescent="0.25">
      <c r="B6" s="13" t="s">
        <v>14</v>
      </c>
      <c r="C6" s="74" t="s">
        <v>15</v>
      </c>
      <c r="D6" s="74"/>
      <c r="E6" s="74"/>
      <c r="F6" s="74"/>
      <c r="G6" s="74"/>
      <c r="H6" s="14"/>
      <c r="I6" s="14"/>
      <c r="J6" s="14" t="s">
        <v>16</v>
      </c>
      <c r="K6" s="74" t="s">
        <v>17</v>
      </c>
      <c r="L6" s="74"/>
      <c r="M6" s="74"/>
      <c r="N6" s="15"/>
      <c r="O6" s="16" t="s">
        <v>18</v>
      </c>
      <c r="P6" s="74" t="s">
        <v>19</v>
      </c>
      <c r="Q6" s="74"/>
      <c r="R6" s="17"/>
      <c r="S6" s="16" t="s">
        <v>20</v>
      </c>
      <c r="T6" s="74" t="s">
        <v>21</v>
      </c>
      <c r="U6" s="75"/>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76" t="s">
        <v>23</v>
      </c>
      <c r="C8" s="79" t="s">
        <v>24</v>
      </c>
      <c r="D8" s="79"/>
      <c r="E8" s="79"/>
      <c r="F8" s="79"/>
      <c r="G8" s="79"/>
      <c r="H8" s="80"/>
      <c r="I8" s="85" t="s">
        <v>25</v>
      </c>
      <c r="J8" s="86"/>
      <c r="K8" s="86"/>
      <c r="L8" s="86"/>
      <c r="M8" s="86"/>
      <c r="N8" s="86"/>
      <c r="O8" s="86"/>
      <c r="P8" s="86"/>
      <c r="Q8" s="86"/>
      <c r="R8" s="86"/>
      <c r="S8" s="87"/>
      <c r="T8" s="88" t="s">
        <v>26</v>
      </c>
      <c r="U8" s="89"/>
    </row>
    <row r="9" spans="1:21" ht="19.5" customHeight="1" x14ac:dyDescent="0.2">
      <c r="B9" s="77"/>
      <c r="C9" s="81"/>
      <c r="D9" s="81"/>
      <c r="E9" s="81"/>
      <c r="F9" s="81"/>
      <c r="G9" s="81"/>
      <c r="H9" s="82"/>
      <c r="I9" s="90" t="s">
        <v>27</v>
      </c>
      <c r="J9" s="79"/>
      <c r="K9" s="79"/>
      <c r="L9" s="79" t="s">
        <v>28</v>
      </c>
      <c r="M9" s="79"/>
      <c r="N9" s="79"/>
      <c r="O9" s="79"/>
      <c r="P9" s="79" t="s">
        <v>29</v>
      </c>
      <c r="Q9" s="79" t="s">
        <v>30</v>
      </c>
      <c r="R9" s="93" t="s">
        <v>31</v>
      </c>
      <c r="S9" s="94"/>
      <c r="T9" s="79" t="s">
        <v>32</v>
      </c>
      <c r="U9" s="95" t="s">
        <v>33</v>
      </c>
    </row>
    <row r="10" spans="1:21" ht="26.25" customHeight="1" thickBot="1" x14ac:dyDescent="0.25">
      <c r="B10" s="78"/>
      <c r="C10" s="83"/>
      <c r="D10" s="83"/>
      <c r="E10" s="83"/>
      <c r="F10" s="83"/>
      <c r="G10" s="83"/>
      <c r="H10" s="84"/>
      <c r="I10" s="91"/>
      <c r="J10" s="92"/>
      <c r="K10" s="92"/>
      <c r="L10" s="92"/>
      <c r="M10" s="92"/>
      <c r="N10" s="92"/>
      <c r="O10" s="92"/>
      <c r="P10" s="92"/>
      <c r="Q10" s="92"/>
      <c r="R10" s="19" t="s">
        <v>34</v>
      </c>
      <c r="S10" s="20" t="s">
        <v>35</v>
      </c>
      <c r="T10" s="92"/>
      <c r="U10" s="96"/>
    </row>
    <row r="11" spans="1:21" ht="97.5" customHeight="1" thickTop="1" thickBot="1" x14ac:dyDescent="0.25">
      <c r="A11" s="21"/>
      <c r="B11" s="22" t="s">
        <v>36</v>
      </c>
      <c r="C11" s="73" t="s">
        <v>37</v>
      </c>
      <c r="D11" s="73"/>
      <c r="E11" s="73"/>
      <c r="F11" s="73"/>
      <c r="G11" s="73"/>
      <c r="H11" s="73"/>
      <c r="I11" s="73" t="s">
        <v>38</v>
      </c>
      <c r="J11" s="73"/>
      <c r="K11" s="73"/>
      <c r="L11" s="73" t="s">
        <v>39</v>
      </c>
      <c r="M11" s="73"/>
      <c r="N11" s="73"/>
      <c r="O11" s="73"/>
      <c r="P11" s="23" t="s">
        <v>40</v>
      </c>
      <c r="Q11" s="23" t="s">
        <v>41</v>
      </c>
      <c r="R11" s="23">
        <v>99.6</v>
      </c>
      <c r="S11" s="23">
        <v>99.6</v>
      </c>
      <c r="T11" s="23">
        <v>100.72</v>
      </c>
      <c r="U11" s="46">
        <f>101.12</f>
        <v>101.12</v>
      </c>
    </row>
    <row r="12" spans="1:21" ht="75" customHeight="1" thickTop="1" x14ac:dyDescent="0.2">
      <c r="A12" s="21"/>
      <c r="B12" s="22" t="s">
        <v>42</v>
      </c>
      <c r="C12" s="73" t="s">
        <v>43</v>
      </c>
      <c r="D12" s="73"/>
      <c r="E12" s="73"/>
      <c r="F12" s="73"/>
      <c r="G12" s="73"/>
      <c r="H12" s="73"/>
      <c r="I12" s="73" t="s">
        <v>44</v>
      </c>
      <c r="J12" s="73"/>
      <c r="K12" s="73"/>
      <c r="L12" s="73" t="s">
        <v>45</v>
      </c>
      <c r="M12" s="73"/>
      <c r="N12" s="73"/>
      <c r="O12" s="73"/>
      <c r="P12" s="23" t="s">
        <v>40</v>
      </c>
      <c r="Q12" s="23" t="s">
        <v>46</v>
      </c>
      <c r="R12" s="23">
        <v>75.59</v>
      </c>
      <c r="S12" s="23">
        <v>75.59</v>
      </c>
      <c r="T12" s="23">
        <v>72.3</v>
      </c>
      <c r="U12" s="46">
        <f>95.65</f>
        <v>95.65</v>
      </c>
    </row>
    <row r="13" spans="1:21" ht="159" customHeight="1" x14ac:dyDescent="0.2">
      <c r="A13" s="21"/>
      <c r="B13" s="24" t="s">
        <v>47</v>
      </c>
      <c r="C13" s="65" t="s">
        <v>47</v>
      </c>
      <c r="D13" s="65"/>
      <c r="E13" s="65"/>
      <c r="F13" s="65"/>
      <c r="G13" s="65"/>
      <c r="H13" s="65"/>
      <c r="I13" s="65" t="s">
        <v>48</v>
      </c>
      <c r="J13" s="65"/>
      <c r="K13" s="65"/>
      <c r="L13" s="65" t="s">
        <v>49</v>
      </c>
      <c r="M13" s="65"/>
      <c r="N13" s="65"/>
      <c r="O13" s="65"/>
      <c r="P13" s="25" t="s">
        <v>40</v>
      </c>
      <c r="Q13" s="25" t="s">
        <v>46</v>
      </c>
      <c r="R13" s="25">
        <v>50.6</v>
      </c>
      <c r="S13" s="25">
        <v>50.9</v>
      </c>
      <c r="T13" s="25">
        <v>47.58</v>
      </c>
      <c r="U13" s="47">
        <f>93.48</f>
        <v>93.48</v>
      </c>
    </row>
    <row r="14" spans="1:21" ht="96.75" customHeight="1" x14ac:dyDescent="0.2">
      <c r="A14" s="21"/>
      <c r="B14" s="24" t="s">
        <v>47</v>
      </c>
      <c r="C14" s="65" t="s">
        <v>47</v>
      </c>
      <c r="D14" s="65"/>
      <c r="E14" s="65"/>
      <c r="F14" s="65"/>
      <c r="G14" s="65"/>
      <c r="H14" s="65"/>
      <c r="I14" s="65" t="s">
        <v>50</v>
      </c>
      <c r="J14" s="65"/>
      <c r="K14" s="65"/>
      <c r="L14" s="65" t="s">
        <v>51</v>
      </c>
      <c r="M14" s="65"/>
      <c r="N14" s="65"/>
      <c r="O14" s="65"/>
      <c r="P14" s="25" t="s">
        <v>40</v>
      </c>
      <c r="Q14" s="25" t="s">
        <v>46</v>
      </c>
      <c r="R14" s="25">
        <v>69.2</v>
      </c>
      <c r="S14" s="25">
        <v>68.77</v>
      </c>
      <c r="T14" s="25">
        <v>63.03</v>
      </c>
      <c r="U14" s="47">
        <f>91.65</f>
        <v>91.65</v>
      </c>
    </row>
    <row r="15" spans="1:21" ht="75" customHeight="1" thickBot="1" x14ac:dyDescent="0.25">
      <c r="A15" s="21"/>
      <c r="B15" s="24" t="s">
        <v>47</v>
      </c>
      <c r="C15" s="65" t="s">
        <v>47</v>
      </c>
      <c r="D15" s="65"/>
      <c r="E15" s="65"/>
      <c r="F15" s="65"/>
      <c r="G15" s="65"/>
      <c r="H15" s="65"/>
      <c r="I15" s="65" t="s">
        <v>52</v>
      </c>
      <c r="J15" s="65"/>
      <c r="K15" s="65"/>
      <c r="L15" s="65" t="s">
        <v>53</v>
      </c>
      <c r="M15" s="65"/>
      <c r="N15" s="65"/>
      <c r="O15" s="65"/>
      <c r="P15" s="25" t="s">
        <v>40</v>
      </c>
      <c r="Q15" s="25" t="s">
        <v>46</v>
      </c>
      <c r="R15" s="25">
        <v>79.8</v>
      </c>
      <c r="S15" s="25">
        <v>79.8</v>
      </c>
      <c r="T15" s="25">
        <v>78.3</v>
      </c>
      <c r="U15" s="47">
        <f>98.12</f>
        <v>98.12</v>
      </c>
    </row>
    <row r="16" spans="1:21" ht="75" customHeight="1" thickTop="1" x14ac:dyDescent="0.2">
      <c r="A16" s="21"/>
      <c r="B16" s="22" t="s">
        <v>54</v>
      </c>
      <c r="C16" s="73" t="s">
        <v>55</v>
      </c>
      <c r="D16" s="73"/>
      <c r="E16" s="73"/>
      <c r="F16" s="73"/>
      <c r="G16" s="73"/>
      <c r="H16" s="73"/>
      <c r="I16" s="73" t="s">
        <v>56</v>
      </c>
      <c r="J16" s="73"/>
      <c r="K16" s="73"/>
      <c r="L16" s="73" t="s">
        <v>57</v>
      </c>
      <c r="M16" s="73"/>
      <c r="N16" s="73"/>
      <c r="O16" s="73"/>
      <c r="P16" s="23" t="s">
        <v>40</v>
      </c>
      <c r="Q16" s="23" t="s">
        <v>58</v>
      </c>
      <c r="R16" s="23">
        <v>77.7</v>
      </c>
      <c r="S16" s="23">
        <v>77.900000000000006</v>
      </c>
      <c r="T16" s="23">
        <v>72.599999999999994</v>
      </c>
      <c r="U16" s="46">
        <f>93.2</f>
        <v>93.2</v>
      </c>
    </row>
    <row r="17" spans="1:22" ht="75" customHeight="1" x14ac:dyDescent="0.2">
      <c r="A17" s="21"/>
      <c r="B17" s="24" t="s">
        <v>47</v>
      </c>
      <c r="C17" s="65" t="s">
        <v>59</v>
      </c>
      <c r="D17" s="65"/>
      <c r="E17" s="65"/>
      <c r="F17" s="65"/>
      <c r="G17" s="65"/>
      <c r="H17" s="65"/>
      <c r="I17" s="65" t="s">
        <v>60</v>
      </c>
      <c r="J17" s="65"/>
      <c r="K17" s="65"/>
      <c r="L17" s="65" t="s">
        <v>61</v>
      </c>
      <c r="M17" s="65"/>
      <c r="N17" s="65"/>
      <c r="O17" s="65"/>
      <c r="P17" s="25" t="s">
        <v>62</v>
      </c>
      <c r="Q17" s="25" t="s">
        <v>58</v>
      </c>
      <c r="R17" s="27">
        <v>8620</v>
      </c>
      <c r="S17" s="27">
        <v>8573</v>
      </c>
      <c r="T17" s="27">
        <v>7339</v>
      </c>
      <c r="U17" s="47">
        <f>85.61</f>
        <v>85.61</v>
      </c>
    </row>
    <row r="18" spans="1:22" ht="75" customHeight="1" x14ac:dyDescent="0.2">
      <c r="A18" s="21"/>
      <c r="B18" s="24" t="s">
        <v>47</v>
      </c>
      <c r="C18" s="65" t="s">
        <v>64</v>
      </c>
      <c r="D18" s="65"/>
      <c r="E18" s="65"/>
      <c r="F18" s="65"/>
      <c r="G18" s="65"/>
      <c r="H18" s="65"/>
      <c r="I18" s="65" t="s">
        <v>65</v>
      </c>
      <c r="J18" s="65"/>
      <c r="K18" s="65"/>
      <c r="L18" s="65" t="s">
        <v>66</v>
      </c>
      <c r="M18" s="65"/>
      <c r="N18" s="65"/>
      <c r="O18" s="65"/>
      <c r="P18" s="25" t="s">
        <v>67</v>
      </c>
      <c r="Q18" s="25" t="s">
        <v>58</v>
      </c>
      <c r="R18" s="27">
        <v>1188</v>
      </c>
      <c r="S18" s="27">
        <v>1188</v>
      </c>
      <c r="T18" s="27">
        <v>1188</v>
      </c>
      <c r="U18" s="47">
        <f>100</f>
        <v>100</v>
      </c>
    </row>
    <row r="19" spans="1:22" ht="75" customHeight="1" thickBot="1" x14ac:dyDescent="0.25">
      <c r="A19" s="21"/>
      <c r="B19" s="24" t="s">
        <v>47</v>
      </c>
      <c r="C19" s="65" t="s">
        <v>68</v>
      </c>
      <c r="D19" s="65"/>
      <c r="E19" s="65"/>
      <c r="F19" s="65"/>
      <c r="G19" s="65"/>
      <c r="H19" s="65"/>
      <c r="I19" s="65" t="s">
        <v>69</v>
      </c>
      <c r="J19" s="65"/>
      <c r="K19" s="65"/>
      <c r="L19" s="65" t="s">
        <v>70</v>
      </c>
      <c r="M19" s="65"/>
      <c r="N19" s="65"/>
      <c r="O19" s="65"/>
      <c r="P19" s="25" t="s">
        <v>40</v>
      </c>
      <c r="Q19" s="25" t="s">
        <v>71</v>
      </c>
      <c r="R19" s="25">
        <v>102.86</v>
      </c>
      <c r="S19" s="25">
        <v>102.86</v>
      </c>
      <c r="T19" s="25">
        <v>102.79</v>
      </c>
      <c r="U19" s="47">
        <f>99.93</f>
        <v>99.93</v>
      </c>
    </row>
    <row r="20" spans="1:22" ht="79.5" customHeight="1" thickTop="1" x14ac:dyDescent="0.2">
      <c r="A20" s="21"/>
      <c r="B20" s="22" t="s">
        <v>72</v>
      </c>
      <c r="C20" s="73" t="s">
        <v>73</v>
      </c>
      <c r="D20" s="73"/>
      <c r="E20" s="73"/>
      <c r="F20" s="73"/>
      <c r="G20" s="73"/>
      <c r="H20" s="73"/>
      <c r="I20" s="73" t="s">
        <v>74</v>
      </c>
      <c r="J20" s="73"/>
      <c r="K20" s="73"/>
      <c r="L20" s="73" t="s">
        <v>75</v>
      </c>
      <c r="M20" s="73"/>
      <c r="N20" s="73"/>
      <c r="O20" s="73"/>
      <c r="P20" s="23" t="s">
        <v>40</v>
      </c>
      <c r="Q20" s="23" t="s">
        <v>76</v>
      </c>
      <c r="R20" s="23">
        <v>77.33</v>
      </c>
      <c r="S20" s="23">
        <v>77.33</v>
      </c>
      <c r="T20" s="23">
        <v>74.099999999999994</v>
      </c>
      <c r="U20" s="46">
        <f>95.82</f>
        <v>95.82</v>
      </c>
    </row>
    <row r="21" spans="1:22" ht="66.75" customHeight="1" x14ac:dyDescent="0.2">
      <c r="A21" s="21"/>
      <c r="B21" s="24" t="s">
        <v>47</v>
      </c>
      <c r="C21" s="65" t="s">
        <v>77</v>
      </c>
      <c r="D21" s="65"/>
      <c r="E21" s="65"/>
      <c r="F21" s="65"/>
      <c r="G21" s="65"/>
      <c r="H21" s="65"/>
      <c r="I21" s="65" t="s">
        <v>78</v>
      </c>
      <c r="J21" s="65"/>
      <c r="K21" s="65"/>
      <c r="L21" s="65" t="s">
        <v>79</v>
      </c>
      <c r="M21" s="65"/>
      <c r="N21" s="65"/>
      <c r="O21" s="65"/>
      <c r="P21" s="25" t="s">
        <v>80</v>
      </c>
      <c r="Q21" s="25" t="s">
        <v>76</v>
      </c>
      <c r="R21" s="25">
        <v>1.31</v>
      </c>
      <c r="S21" s="25">
        <v>1.31</v>
      </c>
      <c r="T21" s="25">
        <v>1.33</v>
      </c>
      <c r="U21" s="47">
        <f>101.53</f>
        <v>101.53</v>
      </c>
    </row>
    <row r="22" spans="1:22" ht="75" customHeight="1" x14ac:dyDescent="0.2">
      <c r="A22" s="21"/>
      <c r="B22" s="24" t="s">
        <v>47</v>
      </c>
      <c r="C22" s="65" t="s">
        <v>81</v>
      </c>
      <c r="D22" s="65"/>
      <c r="E22" s="65"/>
      <c r="F22" s="65"/>
      <c r="G22" s="65"/>
      <c r="H22" s="65"/>
      <c r="I22" s="65" t="s">
        <v>82</v>
      </c>
      <c r="J22" s="65"/>
      <c r="K22" s="65"/>
      <c r="L22" s="65" t="s">
        <v>83</v>
      </c>
      <c r="M22" s="65"/>
      <c r="N22" s="65"/>
      <c r="O22" s="65"/>
      <c r="P22" s="25" t="s">
        <v>84</v>
      </c>
      <c r="Q22" s="25" t="s">
        <v>85</v>
      </c>
      <c r="R22" s="27">
        <v>772</v>
      </c>
      <c r="S22" s="27">
        <v>615</v>
      </c>
      <c r="T22" s="27">
        <v>785</v>
      </c>
      <c r="U22" s="47">
        <f>127.64</f>
        <v>127.64</v>
      </c>
    </row>
    <row r="23" spans="1:22" ht="85.5" customHeight="1" thickBot="1" x14ac:dyDescent="0.25">
      <c r="A23" s="21"/>
      <c r="B23" s="24" t="s">
        <v>47</v>
      </c>
      <c r="C23" s="65" t="s">
        <v>86</v>
      </c>
      <c r="D23" s="65"/>
      <c r="E23" s="65"/>
      <c r="F23" s="65"/>
      <c r="G23" s="65"/>
      <c r="H23" s="65"/>
      <c r="I23" s="65" t="s">
        <v>87</v>
      </c>
      <c r="J23" s="65"/>
      <c r="K23" s="65"/>
      <c r="L23" s="65" t="s">
        <v>88</v>
      </c>
      <c r="M23" s="65"/>
      <c r="N23" s="65"/>
      <c r="O23" s="65"/>
      <c r="P23" s="25" t="s">
        <v>40</v>
      </c>
      <c r="Q23" s="25" t="s">
        <v>76</v>
      </c>
      <c r="R23" s="25">
        <v>85.32</v>
      </c>
      <c r="S23" s="25">
        <v>85.32</v>
      </c>
      <c r="T23" s="25">
        <v>72.400000000000006</v>
      </c>
      <c r="U23" s="47">
        <f>84.86</f>
        <v>84.86</v>
      </c>
    </row>
    <row r="24" spans="1:22" ht="14.25" customHeight="1" thickTop="1" thickBot="1" x14ac:dyDescent="0.25">
      <c r="B24" s="4" t="s">
        <v>89</v>
      </c>
      <c r="C24" s="5"/>
      <c r="D24" s="5"/>
      <c r="E24" s="5"/>
      <c r="F24" s="5"/>
      <c r="G24" s="5"/>
      <c r="H24" s="6"/>
      <c r="I24" s="6"/>
      <c r="J24" s="6"/>
      <c r="K24" s="6"/>
      <c r="L24" s="6"/>
      <c r="M24" s="6"/>
      <c r="N24" s="6"/>
      <c r="O24" s="6"/>
      <c r="P24" s="6"/>
      <c r="Q24" s="6"/>
      <c r="R24" s="6"/>
      <c r="S24" s="6"/>
      <c r="T24" s="6"/>
      <c r="U24" s="7"/>
      <c r="V24" s="28"/>
    </row>
    <row r="25" spans="1:22" ht="26.25" customHeight="1" thickTop="1" x14ac:dyDescent="0.2">
      <c r="B25" s="29"/>
      <c r="C25" s="30"/>
      <c r="D25" s="30"/>
      <c r="E25" s="30"/>
      <c r="F25" s="30"/>
      <c r="G25" s="30"/>
      <c r="H25" s="31"/>
      <c r="I25" s="31"/>
      <c r="J25" s="31"/>
      <c r="K25" s="31"/>
      <c r="L25" s="31"/>
      <c r="M25" s="31"/>
      <c r="N25" s="31"/>
      <c r="O25" s="31"/>
      <c r="P25" s="31"/>
      <c r="Q25" s="31"/>
      <c r="R25" s="32"/>
      <c r="S25" s="33" t="s">
        <v>31</v>
      </c>
      <c r="T25" s="33" t="s">
        <v>90</v>
      </c>
      <c r="U25" s="18" t="s">
        <v>91</v>
      </c>
    </row>
    <row r="26" spans="1:22" ht="26.25" customHeight="1" thickBot="1" x14ac:dyDescent="0.25">
      <c r="B26" s="34"/>
      <c r="C26" s="35"/>
      <c r="D26" s="35"/>
      <c r="E26" s="35"/>
      <c r="F26" s="35"/>
      <c r="G26" s="35"/>
      <c r="H26" s="36"/>
      <c r="I26" s="36"/>
      <c r="J26" s="36"/>
      <c r="K26" s="36"/>
      <c r="L26" s="36"/>
      <c r="M26" s="36"/>
      <c r="N26" s="36"/>
      <c r="O26" s="36"/>
      <c r="P26" s="36"/>
      <c r="Q26" s="36"/>
      <c r="R26" s="36"/>
      <c r="S26" s="37" t="s">
        <v>92</v>
      </c>
      <c r="T26" s="38" t="s">
        <v>92</v>
      </c>
      <c r="U26" s="38" t="s">
        <v>93</v>
      </c>
    </row>
    <row r="27" spans="1:22" ht="13.5" customHeight="1" thickBot="1" x14ac:dyDescent="0.25">
      <c r="B27" s="66" t="s">
        <v>94</v>
      </c>
      <c r="C27" s="67"/>
      <c r="D27" s="67"/>
      <c r="E27" s="39"/>
      <c r="F27" s="39"/>
      <c r="G27" s="39"/>
      <c r="H27" s="40"/>
      <c r="I27" s="40"/>
      <c r="J27" s="40"/>
      <c r="K27" s="40"/>
      <c r="L27" s="40"/>
      <c r="M27" s="40"/>
      <c r="N27" s="40"/>
      <c r="O27" s="40"/>
      <c r="P27" s="41"/>
      <c r="Q27" s="41"/>
      <c r="R27" s="41"/>
      <c r="S27" s="51">
        <v>60247.301953000002</v>
      </c>
      <c r="T27" s="51">
        <v>66810.050497000004</v>
      </c>
      <c r="U27" s="52">
        <f>+IF(ISERR(T27/S27*100),"N/A",ROUND(T27/S27*100,1))</f>
        <v>110.9</v>
      </c>
    </row>
    <row r="28" spans="1:22" ht="13.5" customHeight="1" thickBot="1" x14ac:dyDescent="0.25">
      <c r="B28" s="68" t="s">
        <v>95</v>
      </c>
      <c r="C28" s="69"/>
      <c r="D28" s="69"/>
      <c r="E28" s="42"/>
      <c r="F28" s="42"/>
      <c r="G28" s="42"/>
      <c r="H28" s="43"/>
      <c r="I28" s="43"/>
      <c r="J28" s="43"/>
      <c r="K28" s="43"/>
      <c r="L28" s="43"/>
      <c r="M28" s="43"/>
      <c r="N28" s="43"/>
      <c r="O28" s="43"/>
      <c r="P28" s="44"/>
      <c r="Q28" s="44"/>
      <c r="R28" s="44"/>
      <c r="S28" s="51">
        <v>67425.901601999998</v>
      </c>
      <c r="T28" s="51">
        <v>66810.050497000004</v>
      </c>
      <c r="U28" s="52">
        <f>+IF(ISERR(T28/S28*100),"N/A",ROUND(T28/S28*100,1))</f>
        <v>99.1</v>
      </c>
    </row>
    <row r="29" spans="1:22" ht="14.85" customHeight="1" thickTop="1" thickBot="1" x14ac:dyDescent="0.25">
      <c r="B29" s="4" t="s">
        <v>96</v>
      </c>
      <c r="C29" s="5"/>
      <c r="D29" s="5"/>
      <c r="E29" s="5"/>
      <c r="F29" s="5"/>
      <c r="G29" s="5"/>
      <c r="H29" s="6"/>
      <c r="I29" s="6"/>
      <c r="J29" s="6"/>
      <c r="K29" s="6"/>
      <c r="L29" s="6"/>
      <c r="M29" s="6"/>
      <c r="N29" s="6"/>
      <c r="O29" s="6"/>
      <c r="P29" s="6"/>
      <c r="Q29" s="6"/>
      <c r="R29" s="6"/>
      <c r="S29" s="6"/>
      <c r="T29" s="6"/>
      <c r="U29" s="7"/>
    </row>
    <row r="30" spans="1:22" ht="44.25" customHeight="1" thickTop="1" x14ac:dyDescent="0.2">
      <c r="B30" s="70" t="s">
        <v>97</v>
      </c>
      <c r="C30" s="71"/>
      <c r="D30" s="71"/>
      <c r="E30" s="71"/>
      <c r="F30" s="71"/>
      <c r="G30" s="71"/>
      <c r="H30" s="71"/>
      <c r="I30" s="71"/>
      <c r="J30" s="71"/>
      <c r="K30" s="71"/>
      <c r="L30" s="71"/>
      <c r="M30" s="71"/>
      <c r="N30" s="71"/>
      <c r="O30" s="71"/>
      <c r="P30" s="71"/>
      <c r="Q30" s="71"/>
      <c r="R30" s="71"/>
      <c r="S30" s="71"/>
      <c r="T30" s="71"/>
      <c r="U30" s="72"/>
    </row>
    <row r="31" spans="1:22" ht="45" customHeight="1" x14ac:dyDescent="0.2">
      <c r="B31" s="59" t="s">
        <v>98</v>
      </c>
      <c r="C31" s="60"/>
      <c r="D31" s="60"/>
      <c r="E31" s="60"/>
      <c r="F31" s="60"/>
      <c r="G31" s="60"/>
      <c r="H31" s="60"/>
      <c r="I31" s="60"/>
      <c r="J31" s="60"/>
      <c r="K31" s="60"/>
      <c r="L31" s="60"/>
      <c r="M31" s="60"/>
      <c r="N31" s="60"/>
      <c r="O31" s="60"/>
      <c r="P31" s="60"/>
      <c r="Q31" s="60"/>
      <c r="R31" s="60"/>
      <c r="S31" s="60"/>
      <c r="T31" s="60"/>
      <c r="U31" s="61"/>
    </row>
    <row r="32" spans="1:22" ht="59.25" customHeight="1" x14ac:dyDescent="0.2">
      <c r="B32" s="59" t="s">
        <v>99</v>
      </c>
      <c r="C32" s="60"/>
      <c r="D32" s="60"/>
      <c r="E32" s="60"/>
      <c r="F32" s="60"/>
      <c r="G32" s="60"/>
      <c r="H32" s="60"/>
      <c r="I32" s="60"/>
      <c r="J32" s="60"/>
      <c r="K32" s="60"/>
      <c r="L32" s="60"/>
      <c r="M32" s="60"/>
      <c r="N32" s="60"/>
      <c r="O32" s="60"/>
      <c r="P32" s="60"/>
      <c r="Q32" s="60"/>
      <c r="R32" s="60"/>
      <c r="S32" s="60"/>
      <c r="T32" s="60"/>
      <c r="U32" s="61"/>
    </row>
    <row r="33" spans="2:21" ht="59.25" customHeight="1" x14ac:dyDescent="0.2">
      <c r="B33" s="59" t="s">
        <v>100</v>
      </c>
      <c r="C33" s="60"/>
      <c r="D33" s="60"/>
      <c r="E33" s="60"/>
      <c r="F33" s="60"/>
      <c r="G33" s="60"/>
      <c r="H33" s="60"/>
      <c r="I33" s="60"/>
      <c r="J33" s="60"/>
      <c r="K33" s="60"/>
      <c r="L33" s="60"/>
      <c r="M33" s="60"/>
      <c r="N33" s="60"/>
      <c r="O33" s="60"/>
      <c r="P33" s="60"/>
      <c r="Q33" s="60"/>
      <c r="R33" s="60"/>
      <c r="S33" s="60"/>
      <c r="T33" s="60"/>
      <c r="U33" s="61"/>
    </row>
    <row r="34" spans="2:21" ht="42.75" customHeight="1" x14ac:dyDescent="0.2">
      <c r="B34" s="59" t="s">
        <v>101</v>
      </c>
      <c r="C34" s="60"/>
      <c r="D34" s="60"/>
      <c r="E34" s="60"/>
      <c r="F34" s="60"/>
      <c r="G34" s="60"/>
      <c r="H34" s="60"/>
      <c r="I34" s="60"/>
      <c r="J34" s="60"/>
      <c r="K34" s="60"/>
      <c r="L34" s="60"/>
      <c r="M34" s="60"/>
      <c r="N34" s="60"/>
      <c r="O34" s="60"/>
      <c r="P34" s="60"/>
      <c r="Q34" s="60"/>
      <c r="R34" s="60"/>
      <c r="S34" s="60"/>
      <c r="T34" s="60"/>
      <c r="U34" s="61"/>
    </row>
    <row r="35" spans="2:21" ht="54.75" customHeight="1" x14ac:dyDescent="0.2">
      <c r="B35" s="59" t="s">
        <v>102</v>
      </c>
      <c r="C35" s="60"/>
      <c r="D35" s="60"/>
      <c r="E35" s="60"/>
      <c r="F35" s="60"/>
      <c r="G35" s="60"/>
      <c r="H35" s="60"/>
      <c r="I35" s="60"/>
      <c r="J35" s="60"/>
      <c r="K35" s="60"/>
      <c r="L35" s="60"/>
      <c r="M35" s="60"/>
      <c r="N35" s="60"/>
      <c r="O35" s="60"/>
      <c r="P35" s="60"/>
      <c r="Q35" s="60"/>
      <c r="R35" s="60"/>
      <c r="S35" s="60"/>
      <c r="T35" s="60"/>
      <c r="U35" s="61"/>
    </row>
    <row r="36" spans="2:21" ht="55.5" customHeight="1" x14ac:dyDescent="0.2">
      <c r="B36" s="59" t="s">
        <v>103</v>
      </c>
      <c r="C36" s="60"/>
      <c r="D36" s="60"/>
      <c r="E36" s="60"/>
      <c r="F36" s="60"/>
      <c r="G36" s="60"/>
      <c r="H36" s="60"/>
      <c r="I36" s="60"/>
      <c r="J36" s="60"/>
      <c r="K36" s="60"/>
      <c r="L36" s="60"/>
      <c r="M36" s="60"/>
      <c r="N36" s="60"/>
      <c r="O36" s="60"/>
      <c r="P36" s="60"/>
      <c r="Q36" s="60"/>
      <c r="R36" s="60"/>
      <c r="S36" s="60"/>
      <c r="T36" s="60"/>
      <c r="U36" s="61"/>
    </row>
    <row r="37" spans="2:21" ht="69.75" customHeight="1" x14ac:dyDescent="0.2">
      <c r="B37" s="59" t="s">
        <v>104</v>
      </c>
      <c r="C37" s="60"/>
      <c r="D37" s="60"/>
      <c r="E37" s="60"/>
      <c r="F37" s="60"/>
      <c r="G37" s="60"/>
      <c r="H37" s="60"/>
      <c r="I37" s="60"/>
      <c r="J37" s="60"/>
      <c r="K37" s="60"/>
      <c r="L37" s="60"/>
      <c r="M37" s="60"/>
      <c r="N37" s="60"/>
      <c r="O37" s="60"/>
      <c r="P37" s="60"/>
      <c r="Q37" s="60"/>
      <c r="R37" s="60"/>
      <c r="S37" s="60"/>
      <c r="T37" s="60"/>
      <c r="U37" s="61"/>
    </row>
    <row r="38" spans="2:21" ht="38.25" customHeight="1" x14ac:dyDescent="0.2">
      <c r="B38" s="59" t="s">
        <v>105</v>
      </c>
      <c r="C38" s="60"/>
      <c r="D38" s="60"/>
      <c r="E38" s="60"/>
      <c r="F38" s="60"/>
      <c r="G38" s="60"/>
      <c r="H38" s="60"/>
      <c r="I38" s="60"/>
      <c r="J38" s="60"/>
      <c r="K38" s="60"/>
      <c r="L38" s="60"/>
      <c r="M38" s="60"/>
      <c r="N38" s="60"/>
      <c r="O38" s="60"/>
      <c r="P38" s="60"/>
      <c r="Q38" s="60"/>
      <c r="R38" s="60"/>
      <c r="S38" s="60"/>
      <c r="T38" s="60"/>
      <c r="U38" s="61"/>
    </row>
    <row r="39" spans="2:21" ht="72" customHeight="1" x14ac:dyDescent="0.2">
      <c r="B39" s="59" t="s">
        <v>106</v>
      </c>
      <c r="C39" s="60"/>
      <c r="D39" s="60"/>
      <c r="E39" s="60"/>
      <c r="F39" s="60"/>
      <c r="G39" s="60"/>
      <c r="H39" s="60"/>
      <c r="I39" s="60"/>
      <c r="J39" s="60"/>
      <c r="K39" s="60"/>
      <c r="L39" s="60"/>
      <c r="M39" s="60"/>
      <c r="N39" s="60"/>
      <c r="O39" s="60"/>
      <c r="P39" s="60"/>
      <c r="Q39" s="60"/>
      <c r="R39" s="60"/>
      <c r="S39" s="60"/>
      <c r="T39" s="60"/>
      <c r="U39" s="61"/>
    </row>
    <row r="40" spans="2:21" ht="51" customHeight="1" x14ac:dyDescent="0.2">
      <c r="B40" s="59" t="s">
        <v>107</v>
      </c>
      <c r="C40" s="60"/>
      <c r="D40" s="60"/>
      <c r="E40" s="60"/>
      <c r="F40" s="60"/>
      <c r="G40" s="60"/>
      <c r="H40" s="60"/>
      <c r="I40" s="60"/>
      <c r="J40" s="60"/>
      <c r="K40" s="60"/>
      <c r="L40" s="60"/>
      <c r="M40" s="60"/>
      <c r="N40" s="60"/>
      <c r="O40" s="60"/>
      <c r="P40" s="60"/>
      <c r="Q40" s="60"/>
      <c r="R40" s="60"/>
      <c r="S40" s="60"/>
      <c r="T40" s="60"/>
      <c r="U40" s="61"/>
    </row>
    <row r="41" spans="2:21" ht="59.25" customHeight="1" x14ac:dyDescent="0.2">
      <c r="B41" s="59" t="s">
        <v>108</v>
      </c>
      <c r="C41" s="60"/>
      <c r="D41" s="60"/>
      <c r="E41" s="60"/>
      <c r="F41" s="60"/>
      <c r="G41" s="60"/>
      <c r="H41" s="60"/>
      <c r="I41" s="60"/>
      <c r="J41" s="60"/>
      <c r="K41" s="60"/>
      <c r="L41" s="60"/>
      <c r="M41" s="60"/>
      <c r="N41" s="60"/>
      <c r="O41" s="60"/>
      <c r="P41" s="60"/>
      <c r="Q41" s="60"/>
      <c r="R41" s="60"/>
      <c r="S41" s="60"/>
      <c r="T41" s="60"/>
      <c r="U41" s="61"/>
    </row>
    <row r="42" spans="2:21" ht="59.25" customHeight="1" x14ac:dyDescent="0.2">
      <c r="B42" s="59" t="s">
        <v>109</v>
      </c>
      <c r="C42" s="60"/>
      <c r="D42" s="60"/>
      <c r="E42" s="60"/>
      <c r="F42" s="60"/>
      <c r="G42" s="60"/>
      <c r="H42" s="60"/>
      <c r="I42" s="60"/>
      <c r="J42" s="60"/>
      <c r="K42" s="60"/>
      <c r="L42" s="60"/>
      <c r="M42" s="60"/>
      <c r="N42" s="60"/>
      <c r="O42" s="60"/>
      <c r="P42" s="60"/>
      <c r="Q42" s="60"/>
      <c r="R42" s="60"/>
      <c r="S42" s="60"/>
      <c r="T42" s="60"/>
      <c r="U42" s="61"/>
    </row>
    <row r="43" spans="2:21" ht="59.25" customHeight="1" thickBot="1" x14ac:dyDescent="0.25">
      <c r="B43" s="62" t="s">
        <v>110</v>
      </c>
      <c r="C43" s="63"/>
      <c r="D43" s="63"/>
      <c r="E43" s="63"/>
      <c r="F43" s="63"/>
      <c r="G43" s="63"/>
      <c r="H43" s="63"/>
      <c r="I43" s="63"/>
      <c r="J43" s="63"/>
      <c r="K43" s="63"/>
      <c r="L43" s="63"/>
      <c r="M43" s="63"/>
      <c r="N43" s="63"/>
      <c r="O43" s="63"/>
      <c r="P43" s="63"/>
      <c r="Q43" s="63"/>
      <c r="R43" s="63"/>
      <c r="S43" s="63"/>
      <c r="T43" s="63"/>
      <c r="U43" s="64"/>
    </row>
  </sheetData>
  <mergeCells count="76">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B33:U33"/>
    <mergeCell ref="C22:H22"/>
    <mergeCell ref="I22:K22"/>
    <mergeCell ref="L22:O22"/>
    <mergeCell ref="C23:H23"/>
    <mergeCell ref="I23:K23"/>
    <mergeCell ref="L23:O23"/>
    <mergeCell ref="B27:D27"/>
    <mergeCell ref="B28:D28"/>
    <mergeCell ref="B30:U30"/>
    <mergeCell ref="B31:U31"/>
    <mergeCell ref="B32:U32"/>
    <mergeCell ref="B40:U40"/>
    <mergeCell ref="B41:U41"/>
    <mergeCell ref="B42:U42"/>
    <mergeCell ref="B43:U43"/>
    <mergeCell ref="B34:U34"/>
    <mergeCell ref="B35:U35"/>
    <mergeCell ref="B36:U36"/>
    <mergeCell ref="B37:U37"/>
    <mergeCell ref="B38:U38"/>
    <mergeCell ref="B39:U39"/>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53"/>
  <sheetViews>
    <sheetView view="pageBreakPreview" topLeftCell="M26" zoomScale="80" zoomScaleNormal="80" zoomScaleSheetLayoutView="80" workbookViewId="0">
      <selection activeCell="W38" sqref="W38"/>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2"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72.75" customHeight="1" thickTop="1" x14ac:dyDescent="0.2">
      <c r="B4" s="8" t="s">
        <v>5</v>
      </c>
      <c r="C4" s="9" t="s">
        <v>111</v>
      </c>
      <c r="D4" s="100" t="s">
        <v>112</v>
      </c>
      <c r="E4" s="100"/>
      <c r="F4" s="100"/>
      <c r="G4" s="100"/>
      <c r="H4" s="100"/>
      <c r="I4" s="10"/>
      <c r="J4" s="11" t="s">
        <v>8</v>
      </c>
      <c r="K4" s="12" t="s">
        <v>9</v>
      </c>
      <c r="L4" s="101" t="s">
        <v>2</v>
      </c>
      <c r="M4" s="101"/>
      <c r="N4" s="101"/>
      <c r="O4" s="101"/>
      <c r="P4" s="11" t="s">
        <v>10</v>
      </c>
      <c r="Q4" s="101" t="s">
        <v>11</v>
      </c>
      <c r="R4" s="101"/>
      <c r="S4" s="11" t="s">
        <v>12</v>
      </c>
      <c r="T4" s="101"/>
      <c r="U4" s="102"/>
    </row>
    <row r="5" spans="1:21" ht="15.75" customHeight="1" x14ac:dyDescent="0.2">
      <c r="B5" s="97" t="s">
        <v>13</v>
      </c>
      <c r="C5" s="98"/>
      <c r="D5" s="98"/>
      <c r="E5" s="98"/>
      <c r="F5" s="98"/>
      <c r="G5" s="98"/>
      <c r="H5" s="98"/>
      <c r="I5" s="98"/>
      <c r="J5" s="98"/>
      <c r="K5" s="98"/>
      <c r="L5" s="98"/>
      <c r="M5" s="98"/>
      <c r="N5" s="98"/>
      <c r="O5" s="98"/>
      <c r="P5" s="98"/>
      <c r="Q5" s="98"/>
      <c r="R5" s="98"/>
      <c r="S5" s="98"/>
      <c r="T5" s="98"/>
      <c r="U5" s="99"/>
    </row>
    <row r="6" spans="1:21" ht="95.25" customHeight="1" thickBot="1" x14ac:dyDescent="0.25">
      <c r="B6" s="13" t="s">
        <v>14</v>
      </c>
      <c r="C6" s="74" t="s">
        <v>15</v>
      </c>
      <c r="D6" s="74"/>
      <c r="E6" s="74"/>
      <c r="F6" s="74"/>
      <c r="G6" s="74"/>
      <c r="H6" s="14"/>
      <c r="I6" s="14"/>
      <c r="J6" s="14" t="s">
        <v>16</v>
      </c>
      <c r="K6" s="74" t="s">
        <v>17</v>
      </c>
      <c r="L6" s="74"/>
      <c r="M6" s="74"/>
      <c r="N6" s="15"/>
      <c r="O6" s="16" t="s">
        <v>18</v>
      </c>
      <c r="P6" s="74" t="s">
        <v>19</v>
      </c>
      <c r="Q6" s="74"/>
      <c r="R6" s="17"/>
      <c r="S6" s="16" t="s">
        <v>20</v>
      </c>
      <c r="T6" s="74" t="s">
        <v>113</v>
      </c>
      <c r="U6" s="75"/>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76" t="s">
        <v>23</v>
      </c>
      <c r="C8" s="79" t="s">
        <v>24</v>
      </c>
      <c r="D8" s="79"/>
      <c r="E8" s="79"/>
      <c r="F8" s="79"/>
      <c r="G8" s="79"/>
      <c r="H8" s="80"/>
      <c r="I8" s="85" t="s">
        <v>25</v>
      </c>
      <c r="J8" s="86"/>
      <c r="K8" s="86"/>
      <c r="L8" s="86"/>
      <c r="M8" s="86"/>
      <c r="N8" s="86"/>
      <c r="O8" s="86"/>
      <c r="P8" s="86"/>
      <c r="Q8" s="86"/>
      <c r="R8" s="86"/>
      <c r="S8" s="87"/>
      <c r="T8" s="88" t="s">
        <v>26</v>
      </c>
      <c r="U8" s="89"/>
    </row>
    <row r="9" spans="1:21" ht="19.5" customHeight="1" x14ac:dyDescent="0.2">
      <c r="B9" s="77"/>
      <c r="C9" s="81"/>
      <c r="D9" s="81"/>
      <c r="E9" s="81"/>
      <c r="F9" s="81"/>
      <c r="G9" s="81"/>
      <c r="H9" s="82"/>
      <c r="I9" s="90" t="s">
        <v>27</v>
      </c>
      <c r="J9" s="79"/>
      <c r="K9" s="79"/>
      <c r="L9" s="79" t="s">
        <v>28</v>
      </c>
      <c r="M9" s="79"/>
      <c r="N9" s="79"/>
      <c r="O9" s="79"/>
      <c r="P9" s="79" t="s">
        <v>29</v>
      </c>
      <c r="Q9" s="79" t="s">
        <v>30</v>
      </c>
      <c r="R9" s="93" t="s">
        <v>31</v>
      </c>
      <c r="S9" s="94"/>
      <c r="T9" s="79" t="s">
        <v>32</v>
      </c>
      <c r="U9" s="95" t="s">
        <v>33</v>
      </c>
    </row>
    <row r="10" spans="1:21" ht="26.25" customHeight="1" thickBot="1" x14ac:dyDescent="0.25">
      <c r="B10" s="78"/>
      <c r="C10" s="83"/>
      <c r="D10" s="83"/>
      <c r="E10" s="83"/>
      <c r="F10" s="83"/>
      <c r="G10" s="83"/>
      <c r="H10" s="84"/>
      <c r="I10" s="91"/>
      <c r="J10" s="92"/>
      <c r="K10" s="92"/>
      <c r="L10" s="92"/>
      <c r="M10" s="92"/>
      <c r="N10" s="92"/>
      <c r="O10" s="92"/>
      <c r="P10" s="92"/>
      <c r="Q10" s="92"/>
      <c r="R10" s="19" t="s">
        <v>34</v>
      </c>
      <c r="S10" s="20" t="s">
        <v>35</v>
      </c>
      <c r="T10" s="92"/>
      <c r="U10" s="96"/>
    </row>
    <row r="11" spans="1:21" ht="94.5" customHeight="1" thickTop="1" thickBot="1" x14ac:dyDescent="0.25">
      <c r="A11" s="21"/>
      <c r="B11" s="22" t="s">
        <v>36</v>
      </c>
      <c r="C11" s="73" t="s">
        <v>114</v>
      </c>
      <c r="D11" s="73"/>
      <c r="E11" s="73"/>
      <c r="F11" s="73"/>
      <c r="G11" s="73"/>
      <c r="H11" s="73"/>
      <c r="I11" s="73" t="s">
        <v>115</v>
      </c>
      <c r="J11" s="73"/>
      <c r="K11" s="73"/>
      <c r="L11" s="73" t="s">
        <v>116</v>
      </c>
      <c r="M11" s="73"/>
      <c r="N11" s="73"/>
      <c r="O11" s="73"/>
      <c r="P11" s="23" t="s">
        <v>40</v>
      </c>
      <c r="Q11" s="23" t="s">
        <v>41</v>
      </c>
      <c r="R11" s="23">
        <v>99.6</v>
      </c>
      <c r="S11" s="23">
        <v>99.6</v>
      </c>
      <c r="T11" s="23">
        <v>100.72</v>
      </c>
      <c r="U11" s="46">
        <f>101.17</f>
        <v>101.17</v>
      </c>
    </row>
    <row r="12" spans="1:21" ht="75" customHeight="1" thickTop="1" x14ac:dyDescent="0.2">
      <c r="A12" s="21"/>
      <c r="B12" s="22" t="s">
        <v>42</v>
      </c>
      <c r="C12" s="73" t="s">
        <v>117</v>
      </c>
      <c r="D12" s="73"/>
      <c r="E12" s="73"/>
      <c r="F12" s="73"/>
      <c r="G12" s="73"/>
      <c r="H12" s="73"/>
      <c r="I12" s="73" t="s">
        <v>118</v>
      </c>
      <c r="J12" s="73"/>
      <c r="K12" s="73"/>
      <c r="L12" s="73" t="s">
        <v>119</v>
      </c>
      <c r="M12" s="73"/>
      <c r="N12" s="73"/>
      <c r="O12" s="73"/>
      <c r="P12" s="23" t="s">
        <v>120</v>
      </c>
      <c r="Q12" s="23" t="s">
        <v>41</v>
      </c>
      <c r="R12" s="45">
        <v>82</v>
      </c>
      <c r="S12" s="45">
        <v>82</v>
      </c>
      <c r="T12" s="45">
        <v>85</v>
      </c>
      <c r="U12" s="46">
        <f>103.66</f>
        <v>103.66</v>
      </c>
    </row>
    <row r="13" spans="1:21" ht="75" customHeight="1" x14ac:dyDescent="0.2">
      <c r="A13" s="21"/>
      <c r="B13" s="24" t="s">
        <v>47</v>
      </c>
      <c r="C13" s="65" t="s">
        <v>47</v>
      </c>
      <c r="D13" s="65"/>
      <c r="E13" s="65"/>
      <c r="F13" s="65"/>
      <c r="G13" s="65"/>
      <c r="H13" s="65"/>
      <c r="I13" s="65" t="s">
        <v>121</v>
      </c>
      <c r="J13" s="65"/>
      <c r="K13" s="65"/>
      <c r="L13" s="65" t="s">
        <v>122</v>
      </c>
      <c r="M13" s="65"/>
      <c r="N13" s="65"/>
      <c r="O13" s="65"/>
      <c r="P13" s="25" t="s">
        <v>120</v>
      </c>
      <c r="Q13" s="25" t="s">
        <v>41</v>
      </c>
      <c r="R13" s="27">
        <v>79</v>
      </c>
      <c r="S13" s="27">
        <v>79</v>
      </c>
      <c r="T13" s="27">
        <v>76.709999999999994</v>
      </c>
      <c r="U13" s="47">
        <f>97.1</f>
        <v>97.1</v>
      </c>
    </row>
    <row r="14" spans="1:21" ht="75" customHeight="1" x14ac:dyDescent="0.2">
      <c r="A14" s="21"/>
      <c r="B14" s="24" t="s">
        <v>47</v>
      </c>
      <c r="C14" s="65" t="s">
        <v>47</v>
      </c>
      <c r="D14" s="65"/>
      <c r="E14" s="65"/>
      <c r="F14" s="65"/>
      <c r="G14" s="65"/>
      <c r="H14" s="65"/>
      <c r="I14" s="65" t="s">
        <v>123</v>
      </c>
      <c r="J14" s="65"/>
      <c r="K14" s="65"/>
      <c r="L14" s="65" t="s">
        <v>124</v>
      </c>
      <c r="M14" s="65"/>
      <c r="N14" s="65"/>
      <c r="O14" s="65"/>
      <c r="P14" s="25" t="s">
        <v>120</v>
      </c>
      <c r="Q14" s="25" t="s">
        <v>41</v>
      </c>
      <c r="R14" s="27">
        <v>82</v>
      </c>
      <c r="S14" s="27">
        <v>82</v>
      </c>
      <c r="T14" s="27">
        <v>88</v>
      </c>
      <c r="U14" s="47">
        <f>107.32</f>
        <v>107.32</v>
      </c>
    </row>
    <row r="15" spans="1:21" ht="75" customHeight="1" thickBot="1" x14ac:dyDescent="0.25">
      <c r="A15" s="21"/>
      <c r="B15" s="24" t="s">
        <v>47</v>
      </c>
      <c r="C15" s="65" t="s">
        <v>47</v>
      </c>
      <c r="D15" s="65"/>
      <c r="E15" s="65"/>
      <c r="F15" s="65"/>
      <c r="G15" s="65"/>
      <c r="H15" s="65"/>
      <c r="I15" s="65" t="s">
        <v>125</v>
      </c>
      <c r="J15" s="65"/>
      <c r="K15" s="65"/>
      <c r="L15" s="65" t="s">
        <v>126</v>
      </c>
      <c r="M15" s="65"/>
      <c r="N15" s="65"/>
      <c r="O15" s="65"/>
      <c r="P15" s="25" t="s">
        <v>40</v>
      </c>
      <c r="Q15" s="25" t="s">
        <v>41</v>
      </c>
      <c r="R15" s="25">
        <v>97</v>
      </c>
      <c r="S15" s="25">
        <v>97</v>
      </c>
      <c r="T15" s="25">
        <v>95.83</v>
      </c>
      <c r="U15" s="47">
        <f>98.79</f>
        <v>98.79</v>
      </c>
    </row>
    <row r="16" spans="1:21" ht="75" customHeight="1" thickTop="1" x14ac:dyDescent="0.2">
      <c r="A16" s="21"/>
      <c r="B16" s="22" t="s">
        <v>54</v>
      </c>
      <c r="C16" s="73" t="s">
        <v>127</v>
      </c>
      <c r="D16" s="73"/>
      <c r="E16" s="73"/>
      <c r="F16" s="73"/>
      <c r="G16" s="73"/>
      <c r="H16" s="73"/>
      <c r="I16" s="73" t="s">
        <v>128</v>
      </c>
      <c r="J16" s="73"/>
      <c r="K16" s="73"/>
      <c r="L16" s="73" t="s">
        <v>129</v>
      </c>
      <c r="M16" s="73"/>
      <c r="N16" s="73"/>
      <c r="O16" s="73"/>
      <c r="P16" s="23" t="s">
        <v>40</v>
      </c>
      <c r="Q16" s="23" t="s">
        <v>46</v>
      </c>
      <c r="R16" s="45">
        <v>99.7</v>
      </c>
      <c r="S16" s="45">
        <v>99.7</v>
      </c>
      <c r="T16" s="45">
        <v>98.75</v>
      </c>
      <c r="U16" s="46">
        <f>99.05</f>
        <v>99.05</v>
      </c>
    </row>
    <row r="17" spans="1:22" ht="75" customHeight="1" x14ac:dyDescent="0.2">
      <c r="A17" s="21"/>
      <c r="B17" s="24" t="s">
        <v>47</v>
      </c>
      <c r="C17" s="65" t="s">
        <v>47</v>
      </c>
      <c r="D17" s="65"/>
      <c r="E17" s="65"/>
      <c r="F17" s="65"/>
      <c r="G17" s="65"/>
      <c r="H17" s="65"/>
      <c r="I17" s="65" t="s">
        <v>130</v>
      </c>
      <c r="J17" s="65"/>
      <c r="K17" s="65"/>
      <c r="L17" s="65" t="s">
        <v>131</v>
      </c>
      <c r="M17" s="65"/>
      <c r="N17" s="65"/>
      <c r="O17" s="65"/>
      <c r="P17" s="25" t="s">
        <v>40</v>
      </c>
      <c r="Q17" s="25" t="s">
        <v>132</v>
      </c>
      <c r="R17" s="25">
        <v>100</v>
      </c>
      <c r="S17" s="25">
        <v>100</v>
      </c>
      <c r="T17" s="25">
        <v>100</v>
      </c>
      <c r="U17" s="47">
        <f>100</f>
        <v>100</v>
      </c>
    </row>
    <row r="18" spans="1:22" ht="75" customHeight="1" x14ac:dyDescent="0.2">
      <c r="A18" s="21"/>
      <c r="B18" s="24" t="s">
        <v>47</v>
      </c>
      <c r="C18" s="65" t="s">
        <v>133</v>
      </c>
      <c r="D18" s="65"/>
      <c r="E18" s="65"/>
      <c r="F18" s="65"/>
      <c r="G18" s="65"/>
      <c r="H18" s="65"/>
      <c r="I18" s="65" t="s">
        <v>134</v>
      </c>
      <c r="J18" s="65"/>
      <c r="K18" s="65"/>
      <c r="L18" s="65" t="s">
        <v>135</v>
      </c>
      <c r="M18" s="65"/>
      <c r="N18" s="65"/>
      <c r="O18" s="65"/>
      <c r="P18" s="25" t="s">
        <v>40</v>
      </c>
      <c r="Q18" s="25" t="s">
        <v>46</v>
      </c>
      <c r="R18" s="25">
        <v>95.2</v>
      </c>
      <c r="S18" s="25">
        <v>95.2</v>
      </c>
      <c r="T18" s="25">
        <v>98</v>
      </c>
      <c r="U18" s="47">
        <f>102.94</f>
        <v>102.94</v>
      </c>
    </row>
    <row r="19" spans="1:22" ht="75" customHeight="1" x14ac:dyDescent="0.2">
      <c r="A19" s="21"/>
      <c r="B19" s="24" t="s">
        <v>47</v>
      </c>
      <c r="C19" s="65" t="s">
        <v>47</v>
      </c>
      <c r="D19" s="65"/>
      <c r="E19" s="65"/>
      <c r="F19" s="65"/>
      <c r="G19" s="65"/>
      <c r="H19" s="65"/>
      <c r="I19" s="65" t="s">
        <v>136</v>
      </c>
      <c r="J19" s="65"/>
      <c r="K19" s="65"/>
      <c r="L19" s="65" t="s">
        <v>137</v>
      </c>
      <c r="M19" s="65"/>
      <c r="N19" s="65"/>
      <c r="O19" s="65"/>
      <c r="P19" s="25" t="s">
        <v>40</v>
      </c>
      <c r="Q19" s="25" t="s">
        <v>46</v>
      </c>
      <c r="R19" s="25">
        <v>100</v>
      </c>
      <c r="S19" s="25">
        <v>100</v>
      </c>
      <c r="T19" s="25">
        <v>99.1</v>
      </c>
      <c r="U19" s="47">
        <f>99.1</f>
        <v>99.1</v>
      </c>
    </row>
    <row r="20" spans="1:22" ht="75" customHeight="1" x14ac:dyDescent="0.2">
      <c r="A20" s="21"/>
      <c r="B20" s="24" t="s">
        <v>47</v>
      </c>
      <c r="C20" s="65" t="s">
        <v>47</v>
      </c>
      <c r="D20" s="65"/>
      <c r="E20" s="65"/>
      <c r="F20" s="65"/>
      <c r="G20" s="65"/>
      <c r="H20" s="65"/>
      <c r="I20" s="65" t="s">
        <v>138</v>
      </c>
      <c r="J20" s="65"/>
      <c r="K20" s="65"/>
      <c r="L20" s="65" t="s">
        <v>139</v>
      </c>
      <c r="M20" s="65"/>
      <c r="N20" s="65"/>
      <c r="O20" s="65"/>
      <c r="P20" s="25" t="s">
        <v>40</v>
      </c>
      <c r="Q20" s="25" t="s">
        <v>46</v>
      </c>
      <c r="R20" s="27">
        <v>97</v>
      </c>
      <c r="S20" s="27">
        <v>97</v>
      </c>
      <c r="T20" s="27">
        <v>96.01</v>
      </c>
      <c r="U20" s="47">
        <f>98.98</f>
        <v>98.98</v>
      </c>
    </row>
    <row r="21" spans="1:22" ht="75" customHeight="1" x14ac:dyDescent="0.2">
      <c r="A21" s="21"/>
      <c r="B21" s="24" t="s">
        <v>47</v>
      </c>
      <c r="C21" s="65" t="s">
        <v>47</v>
      </c>
      <c r="D21" s="65"/>
      <c r="E21" s="65"/>
      <c r="F21" s="65"/>
      <c r="G21" s="65"/>
      <c r="H21" s="65"/>
      <c r="I21" s="65" t="s">
        <v>140</v>
      </c>
      <c r="J21" s="65"/>
      <c r="K21" s="65"/>
      <c r="L21" s="65" t="s">
        <v>141</v>
      </c>
      <c r="M21" s="65"/>
      <c r="N21" s="65"/>
      <c r="O21" s="65"/>
      <c r="P21" s="25" t="s">
        <v>40</v>
      </c>
      <c r="Q21" s="25" t="s">
        <v>46</v>
      </c>
      <c r="R21" s="25">
        <v>100</v>
      </c>
      <c r="S21" s="25">
        <v>100</v>
      </c>
      <c r="T21" s="25">
        <v>99.8</v>
      </c>
      <c r="U21" s="47">
        <f>99.8</f>
        <v>99.8</v>
      </c>
    </row>
    <row r="22" spans="1:22" ht="75" customHeight="1" thickBot="1" x14ac:dyDescent="0.25">
      <c r="A22" s="21"/>
      <c r="B22" s="24" t="s">
        <v>47</v>
      </c>
      <c r="C22" s="65" t="s">
        <v>47</v>
      </c>
      <c r="D22" s="65"/>
      <c r="E22" s="65"/>
      <c r="F22" s="65"/>
      <c r="G22" s="65"/>
      <c r="H22" s="65"/>
      <c r="I22" s="65" t="s">
        <v>142</v>
      </c>
      <c r="J22" s="65"/>
      <c r="K22" s="65"/>
      <c r="L22" s="65" t="s">
        <v>143</v>
      </c>
      <c r="M22" s="65"/>
      <c r="N22" s="65"/>
      <c r="O22" s="65"/>
      <c r="P22" s="25" t="s">
        <v>40</v>
      </c>
      <c r="Q22" s="25" t="s">
        <v>46</v>
      </c>
      <c r="R22" s="27">
        <v>98.3</v>
      </c>
      <c r="S22" s="27">
        <v>98.3</v>
      </c>
      <c r="T22" s="27">
        <v>99.02</v>
      </c>
      <c r="U22" s="47">
        <f>100.73</f>
        <v>100.73</v>
      </c>
    </row>
    <row r="23" spans="1:22" ht="64.5" customHeight="1" thickTop="1" x14ac:dyDescent="0.2">
      <c r="A23" s="21"/>
      <c r="B23" s="22" t="s">
        <v>72</v>
      </c>
      <c r="C23" s="73" t="s">
        <v>144</v>
      </c>
      <c r="D23" s="73"/>
      <c r="E23" s="73"/>
      <c r="F23" s="73"/>
      <c r="G23" s="73"/>
      <c r="H23" s="73"/>
      <c r="I23" s="73" t="s">
        <v>145</v>
      </c>
      <c r="J23" s="73"/>
      <c r="K23" s="73"/>
      <c r="L23" s="73" t="s">
        <v>146</v>
      </c>
      <c r="M23" s="73"/>
      <c r="N23" s="73"/>
      <c r="O23" s="73"/>
      <c r="P23" s="23" t="s">
        <v>40</v>
      </c>
      <c r="Q23" s="23" t="s">
        <v>85</v>
      </c>
      <c r="R23" s="23">
        <v>83.33</v>
      </c>
      <c r="S23" s="23">
        <v>83.33</v>
      </c>
      <c r="T23" s="23">
        <v>100</v>
      </c>
      <c r="U23" s="46">
        <f>120</f>
        <v>120</v>
      </c>
    </row>
    <row r="24" spans="1:22" ht="108.75" customHeight="1" x14ac:dyDescent="0.2">
      <c r="A24" s="21"/>
      <c r="B24" s="24" t="s">
        <v>47</v>
      </c>
      <c r="C24" s="65" t="s">
        <v>47</v>
      </c>
      <c r="D24" s="65"/>
      <c r="E24" s="65"/>
      <c r="F24" s="65"/>
      <c r="G24" s="65"/>
      <c r="H24" s="65"/>
      <c r="I24" s="65" t="s">
        <v>147</v>
      </c>
      <c r="J24" s="65"/>
      <c r="K24" s="65"/>
      <c r="L24" s="65" t="s">
        <v>148</v>
      </c>
      <c r="M24" s="65"/>
      <c r="N24" s="65"/>
      <c r="O24" s="65"/>
      <c r="P24" s="25" t="s">
        <v>40</v>
      </c>
      <c r="Q24" s="25" t="s">
        <v>85</v>
      </c>
      <c r="R24" s="27">
        <v>85</v>
      </c>
      <c r="S24" s="27">
        <v>85</v>
      </c>
      <c r="T24" s="27">
        <v>92.98</v>
      </c>
      <c r="U24" s="26">
        <f>109.39</f>
        <v>109.39</v>
      </c>
    </row>
    <row r="25" spans="1:22" ht="75" customHeight="1" x14ac:dyDescent="0.2">
      <c r="A25" s="21"/>
      <c r="B25" s="24" t="s">
        <v>47</v>
      </c>
      <c r="C25" s="65" t="s">
        <v>149</v>
      </c>
      <c r="D25" s="65"/>
      <c r="E25" s="65"/>
      <c r="F25" s="65"/>
      <c r="G25" s="65"/>
      <c r="H25" s="65"/>
      <c r="I25" s="65" t="s">
        <v>150</v>
      </c>
      <c r="J25" s="65"/>
      <c r="K25" s="65"/>
      <c r="L25" s="65" t="s">
        <v>151</v>
      </c>
      <c r="M25" s="65"/>
      <c r="N25" s="65"/>
      <c r="O25" s="65"/>
      <c r="P25" s="25" t="s">
        <v>40</v>
      </c>
      <c r="Q25" s="25" t="s">
        <v>85</v>
      </c>
      <c r="R25" s="25">
        <v>98.8</v>
      </c>
      <c r="S25" s="25">
        <v>98.8</v>
      </c>
      <c r="T25" s="25">
        <v>100.58</v>
      </c>
      <c r="U25" s="26">
        <f>101.8</f>
        <v>101.8</v>
      </c>
    </row>
    <row r="26" spans="1:22" ht="56.25" customHeight="1" x14ac:dyDescent="0.2">
      <c r="A26" s="21"/>
      <c r="B26" s="24" t="s">
        <v>47</v>
      </c>
      <c r="C26" s="65" t="s">
        <v>47</v>
      </c>
      <c r="D26" s="65"/>
      <c r="E26" s="65"/>
      <c r="F26" s="65"/>
      <c r="G26" s="65"/>
      <c r="H26" s="65"/>
      <c r="I26" s="65" t="s">
        <v>152</v>
      </c>
      <c r="J26" s="65"/>
      <c r="K26" s="65"/>
      <c r="L26" s="65" t="s">
        <v>151</v>
      </c>
      <c r="M26" s="65"/>
      <c r="N26" s="65"/>
      <c r="O26" s="65"/>
      <c r="P26" s="25" t="s">
        <v>40</v>
      </c>
      <c r="Q26" s="25" t="s">
        <v>85</v>
      </c>
      <c r="R26" s="25">
        <v>100.02</v>
      </c>
      <c r="S26" s="25">
        <v>100.02</v>
      </c>
      <c r="T26" s="25">
        <v>99.95</v>
      </c>
      <c r="U26" s="26">
        <f>99.94</f>
        <v>99.94</v>
      </c>
    </row>
    <row r="27" spans="1:22" ht="75" customHeight="1" x14ac:dyDescent="0.2">
      <c r="A27" s="21"/>
      <c r="B27" s="24" t="s">
        <v>47</v>
      </c>
      <c r="C27" s="65" t="s">
        <v>47</v>
      </c>
      <c r="D27" s="65"/>
      <c r="E27" s="65"/>
      <c r="F27" s="65"/>
      <c r="G27" s="65"/>
      <c r="H27" s="65"/>
      <c r="I27" s="65" t="s">
        <v>153</v>
      </c>
      <c r="J27" s="65"/>
      <c r="K27" s="65"/>
      <c r="L27" s="65" t="s">
        <v>154</v>
      </c>
      <c r="M27" s="65"/>
      <c r="N27" s="65"/>
      <c r="O27" s="65"/>
      <c r="P27" s="25" t="s">
        <v>40</v>
      </c>
      <c r="Q27" s="25" t="s">
        <v>85</v>
      </c>
      <c r="R27" s="25">
        <v>98</v>
      </c>
      <c r="S27" s="25">
        <v>98</v>
      </c>
      <c r="T27" s="25">
        <v>99.97</v>
      </c>
      <c r="U27" s="26">
        <f>102.01</f>
        <v>102.01</v>
      </c>
    </row>
    <row r="28" spans="1:22" ht="75" customHeight="1" thickBot="1" x14ac:dyDescent="0.25">
      <c r="A28" s="21"/>
      <c r="B28" s="24" t="s">
        <v>47</v>
      </c>
      <c r="C28" s="65" t="s">
        <v>47</v>
      </c>
      <c r="D28" s="65"/>
      <c r="E28" s="65"/>
      <c r="F28" s="65"/>
      <c r="G28" s="65"/>
      <c r="H28" s="65"/>
      <c r="I28" s="65" t="s">
        <v>155</v>
      </c>
      <c r="J28" s="65"/>
      <c r="K28" s="65"/>
      <c r="L28" s="65" t="s">
        <v>156</v>
      </c>
      <c r="M28" s="65"/>
      <c r="N28" s="65"/>
      <c r="O28" s="65"/>
      <c r="P28" s="25" t="s">
        <v>40</v>
      </c>
      <c r="Q28" s="25" t="s">
        <v>85</v>
      </c>
      <c r="R28" s="25">
        <v>95</v>
      </c>
      <c r="S28" s="25">
        <v>95</v>
      </c>
      <c r="T28" s="25">
        <v>82.2</v>
      </c>
      <c r="U28" s="26">
        <f>86.5</f>
        <v>86.5</v>
      </c>
    </row>
    <row r="29" spans="1:22" ht="14.25" customHeight="1" thickTop="1" thickBot="1" x14ac:dyDescent="0.25">
      <c r="B29" s="4" t="s">
        <v>89</v>
      </c>
      <c r="C29" s="5"/>
      <c r="D29" s="5"/>
      <c r="E29" s="5"/>
      <c r="F29" s="5"/>
      <c r="G29" s="5"/>
      <c r="H29" s="6"/>
      <c r="I29" s="6"/>
      <c r="J29" s="6"/>
      <c r="K29" s="6"/>
      <c r="L29" s="6"/>
      <c r="M29" s="6"/>
      <c r="N29" s="6"/>
      <c r="O29" s="6"/>
      <c r="P29" s="6"/>
      <c r="Q29" s="6"/>
      <c r="R29" s="6"/>
      <c r="S29" s="6"/>
      <c r="T29" s="6"/>
      <c r="U29" s="7"/>
      <c r="V29" s="28"/>
    </row>
    <row r="30" spans="1:22" ht="26.25" customHeight="1" thickTop="1" x14ac:dyDescent="0.2">
      <c r="B30" s="29"/>
      <c r="C30" s="30"/>
      <c r="D30" s="30"/>
      <c r="E30" s="30"/>
      <c r="F30" s="30"/>
      <c r="G30" s="30"/>
      <c r="H30" s="31"/>
      <c r="I30" s="31"/>
      <c r="J30" s="31"/>
      <c r="K30" s="31"/>
      <c r="L30" s="31"/>
      <c r="M30" s="31"/>
      <c r="N30" s="31"/>
      <c r="O30" s="31"/>
      <c r="P30" s="31"/>
      <c r="Q30" s="31"/>
      <c r="R30" s="32"/>
      <c r="S30" s="33" t="s">
        <v>31</v>
      </c>
      <c r="T30" s="33" t="s">
        <v>90</v>
      </c>
      <c r="U30" s="18" t="s">
        <v>91</v>
      </c>
    </row>
    <row r="31" spans="1:22" ht="26.25" customHeight="1" thickBot="1" x14ac:dyDescent="0.25">
      <c r="B31" s="34"/>
      <c r="C31" s="35"/>
      <c r="D31" s="35"/>
      <c r="E31" s="35"/>
      <c r="F31" s="35"/>
      <c r="G31" s="35"/>
      <c r="H31" s="36"/>
      <c r="I31" s="36"/>
      <c r="J31" s="36"/>
      <c r="K31" s="36"/>
      <c r="L31" s="36"/>
      <c r="M31" s="36"/>
      <c r="N31" s="36"/>
      <c r="O31" s="36"/>
      <c r="P31" s="36"/>
      <c r="Q31" s="36"/>
      <c r="R31" s="36"/>
      <c r="S31" s="37" t="s">
        <v>92</v>
      </c>
      <c r="T31" s="38" t="s">
        <v>92</v>
      </c>
      <c r="U31" s="38" t="s">
        <v>93</v>
      </c>
    </row>
    <row r="32" spans="1:22" ht="13.5" customHeight="1" thickBot="1" x14ac:dyDescent="0.25">
      <c r="B32" s="66" t="s">
        <v>94</v>
      </c>
      <c r="C32" s="67"/>
      <c r="D32" s="67"/>
      <c r="E32" s="39"/>
      <c r="F32" s="39"/>
      <c r="G32" s="39"/>
      <c r="H32" s="40"/>
      <c r="I32" s="40"/>
      <c r="J32" s="40"/>
      <c r="K32" s="40"/>
      <c r="L32" s="40"/>
      <c r="M32" s="40"/>
      <c r="N32" s="40"/>
      <c r="O32" s="40"/>
      <c r="P32" s="41"/>
      <c r="Q32" s="41"/>
      <c r="R32" s="41"/>
      <c r="S32" s="53">
        <v>2808.624613</v>
      </c>
      <c r="T32" s="53">
        <v>3274.6396759999998</v>
      </c>
      <c r="U32" s="54">
        <f>+IF(ISERR(T32/S32*100),"N/A",ROUND(T32/S32*100,1))</f>
        <v>116.6</v>
      </c>
    </row>
    <row r="33" spans="2:21" ht="13.5" customHeight="1" thickBot="1" x14ac:dyDescent="0.25">
      <c r="B33" s="68" t="s">
        <v>95</v>
      </c>
      <c r="C33" s="69"/>
      <c r="D33" s="69"/>
      <c r="E33" s="42"/>
      <c r="F33" s="42"/>
      <c r="G33" s="42"/>
      <c r="H33" s="43"/>
      <c r="I33" s="43"/>
      <c r="J33" s="43"/>
      <c r="K33" s="43"/>
      <c r="L33" s="43"/>
      <c r="M33" s="43"/>
      <c r="N33" s="43"/>
      <c r="O33" s="43"/>
      <c r="P33" s="44"/>
      <c r="Q33" s="44"/>
      <c r="R33" s="44"/>
      <c r="S33" s="53">
        <v>3300.3058179999998</v>
      </c>
      <c r="T33" s="53">
        <v>3274.6396759999998</v>
      </c>
      <c r="U33" s="54">
        <f>+IF(ISERR(T33/S33*100),"N/A",ROUND(T33/S33*100,1))</f>
        <v>99.2</v>
      </c>
    </row>
    <row r="34" spans="2:21" ht="14.85" customHeight="1" thickTop="1" thickBot="1" x14ac:dyDescent="0.25">
      <c r="B34" s="4" t="s">
        <v>96</v>
      </c>
      <c r="C34" s="5"/>
      <c r="D34" s="5"/>
      <c r="E34" s="5"/>
      <c r="F34" s="5"/>
      <c r="G34" s="5"/>
      <c r="H34" s="6"/>
      <c r="I34" s="6"/>
      <c r="J34" s="6"/>
      <c r="K34" s="6"/>
      <c r="L34" s="6"/>
      <c r="M34" s="6"/>
      <c r="N34" s="6"/>
      <c r="O34" s="6"/>
      <c r="P34" s="6"/>
      <c r="Q34" s="6"/>
      <c r="R34" s="6"/>
      <c r="S34" s="6"/>
      <c r="T34" s="6"/>
      <c r="U34" s="7"/>
    </row>
    <row r="35" spans="2:21" ht="44.25" customHeight="1" thickTop="1" x14ac:dyDescent="0.2">
      <c r="B35" s="70" t="s">
        <v>97</v>
      </c>
      <c r="C35" s="71"/>
      <c r="D35" s="71"/>
      <c r="E35" s="71"/>
      <c r="F35" s="71"/>
      <c r="G35" s="71"/>
      <c r="H35" s="71"/>
      <c r="I35" s="71"/>
      <c r="J35" s="71"/>
      <c r="K35" s="71"/>
      <c r="L35" s="71"/>
      <c r="M35" s="71"/>
      <c r="N35" s="71"/>
      <c r="O35" s="71"/>
      <c r="P35" s="71"/>
      <c r="Q35" s="71"/>
      <c r="R35" s="71"/>
      <c r="S35" s="71"/>
      <c r="T35" s="71"/>
      <c r="U35" s="72"/>
    </row>
    <row r="36" spans="2:21" ht="36" customHeight="1" x14ac:dyDescent="0.2">
      <c r="B36" s="59" t="s">
        <v>157</v>
      </c>
      <c r="C36" s="60"/>
      <c r="D36" s="60"/>
      <c r="E36" s="60"/>
      <c r="F36" s="60"/>
      <c r="G36" s="60"/>
      <c r="H36" s="60"/>
      <c r="I36" s="60"/>
      <c r="J36" s="60"/>
      <c r="K36" s="60"/>
      <c r="L36" s="60"/>
      <c r="M36" s="60"/>
      <c r="N36" s="60"/>
      <c r="O36" s="60"/>
      <c r="P36" s="60"/>
      <c r="Q36" s="60"/>
      <c r="R36" s="60"/>
      <c r="S36" s="60"/>
      <c r="T36" s="60"/>
      <c r="U36" s="61"/>
    </row>
    <row r="37" spans="2:21" ht="40.5" customHeight="1" x14ac:dyDescent="0.2">
      <c r="B37" s="59" t="s">
        <v>158</v>
      </c>
      <c r="C37" s="60"/>
      <c r="D37" s="60"/>
      <c r="E37" s="60"/>
      <c r="F37" s="60"/>
      <c r="G37" s="60"/>
      <c r="H37" s="60"/>
      <c r="I37" s="60"/>
      <c r="J37" s="60"/>
      <c r="K37" s="60"/>
      <c r="L37" s="60"/>
      <c r="M37" s="60"/>
      <c r="N37" s="60"/>
      <c r="O37" s="60"/>
      <c r="P37" s="60"/>
      <c r="Q37" s="60"/>
      <c r="R37" s="60"/>
      <c r="S37" s="60"/>
      <c r="T37" s="60"/>
      <c r="U37" s="61"/>
    </row>
    <row r="38" spans="2:21" ht="46.5" customHeight="1" x14ac:dyDescent="0.2">
      <c r="B38" s="59" t="s">
        <v>159</v>
      </c>
      <c r="C38" s="60"/>
      <c r="D38" s="60"/>
      <c r="E38" s="60"/>
      <c r="F38" s="60"/>
      <c r="G38" s="60"/>
      <c r="H38" s="60"/>
      <c r="I38" s="60"/>
      <c r="J38" s="60"/>
      <c r="K38" s="60"/>
      <c r="L38" s="60"/>
      <c r="M38" s="60"/>
      <c r="N38" s="60"/>
      <c r="O38" s="60"/>
      <c r="P38" s="60"/>
      <c r="Q38" s="60"/>
      <c r="R38" s="60"/>
      <c r="S38" s="60"/>
      <c r="T38" s="60"/>
      <c r="U38" s="61"/>
    </row>
    <row r="39" spans="2:21" ht="51" customHeight="1" x14ac:dyDescent="0.2">
      <c r="B39" s="59" t="s">
        <v>160</v>
      </c>
      <c r="C39" s="60"/>
      <c r="D39" s="60"/>
      <c r="E39" s="60"/>
      <c r="F39" s="60"/>
      <c r="G39" s="60"/>
      <c r="H39" s="60"/>
      <c r="I39" s="60"/>
      <c r="J39" s="60"/>
      <c r="K39" s="60"/>
      <c r="L39" s="60"/>
      <c r="M39" s="60"/>
      <c r="N39" s="60"/>
      <c r="O39" s="60"/>
      <c r="P39" s="60"/>
      <c r="Q39" s="60"/>
      <c r="R39" s="60"/>
      <c r="S39" s="60"/>
      <c r="T39" s="60"/>
      <c r="U39" s="61"/>
    </row>
    <row r="40" spans="2:21" ht="105" customHeight="1" x14ac:dyDescent="0.2">
      <c r="B40" s="59" t="s">
        <v>161</v>
      </c>
      <c r="C40" s="60"/>
      <c r="D40" s="60"/>
      <c r="E40" s="60"/>
      <c r="F40" s="60"/>
      <c r="G40" s="60"/>
      <c r="H40" s="60"/>
      <c r="I40" s="60"/>
      <c r="J40" s="60"/>
      <c r="K40" s="60"/>
      <c r="L40" s="60"/>
      <c r="M40" s="60"/>
      <c r="N40" s="60"/>
      <c r="O40" s="60"/>
      <c r="P40" s="60"/>
      <c r="Q40" s="60"/>
      <c r="R40" s="60"/>
      <c r="S40" s="60"/>
      <c r="T40" s="60"/>
      <c r="U40" s="61"/>
    </row>
    <row r="41" spans="2:21" ht="51" customHeight="1" x14ac:dyDescent="0.2">
      <c r="B41" s="59" t="s">
        <v>162</v>
      </c>
      <c r="C41" s="60"/>
      <c r="D41" s="60"/>
      <c r="E41" s="60"/>
      <c r="F41" s="60"/>
      <c r="G41" s="60"/>
      <c r="H41" s="60"/>
      <c r="I41" s="60"/>
      <c r="J41" s="60"/>
      <c r="K41" s="60"/>
      <c r="L41" s="60"/>
      <c r="M41" s="60"/>
      <c r="N41" s="60"/>
      <c r="O41" s="60"/>
      <c r="P41" s="60"/>
      <c r="Q41" s="60"/>
      <c r="R41" s="60"/>
      <c r="S41" s="60"/>
      <c r="T41" s="60"/>
      <c r="U41" s="61"/>
    </row>
    <row r="42" spans="2:21" ht="51" customHeight="1" x14ac:dyDescent="0.2">
      <c r="B42" s="59" t="s">
        <v>163</v>
      </c>
      <c r="C42" s="60"/>
      <c r="D42" s="60"/>
      <c r="E42" s="60"/>
      <c r="F42" s="60"/>
      <c r="G42" s="60"/>
      <c r="H42" s="60"/>
      <c r="I42" s="60"/>
      <c r="J42" s="60"/>
      <c r="K42" s="60"/>
      <c r="L42" s="60"/>
      <c r="M42" s="60"/>
      <c r="N42" s="60"/>
      <c r="O42" s="60"/>
      <c r="P42" s="60"/>
      <c r="Q42" s="60"/>
      <c r="R42" s="60"/>
      <c r="S42" s="60"/>
      <c r="T42" s="60"/>
      <c r="U42" s="61"/>
    </row>
    <row r="43" spans="2:21" ht="69" customHeight="1" x14ac:dyDescent="0.2">
      <c r="B43" s="59" t="s">
        <v>164</v>
      </c>
      <c r="C43" s="60"/>
      <c r="D43" s="60"/>
      <c r="E43" s="60"/>
      <c r="F43" s="60"/>
      <c r="G43" s="60"/>
      <c r="H43" s="60"/>
      <c r="I43" s="60"/>
      <c r="J43" s="60"/>
      <c r="K43" s="60"/>
      <c r="L43" s="60"/>
      <c r="M43" s="60"/>
      <c r="N43" s="60"/>
      <c r="O43" s="60"/>
      <c r="P43" s="60"/>
      <c r="Q43" s="60"/>
      <c r="R43" s="60"/>
      <c r="S43" s="60"/>
      <c r="T43" s="60"/>
      <c r="U43" s="61"/>
    </row>
    <row r="44" spans="2:21" ht="108" customHeight="1" x14ac:dyDescent="0.2">
      <c r="B44" s="59" t="s">
        <v>165</v>
      </c>
      <c r="C44" s="60"/>
      <c r="D44" s="60"/>
      <c r="E44" s="60"/>
      <c r="F44" s="60"/>
      <c r="G44" s="60"/>
      <c r="H44" s="60"/>
      <c r="I44" s="60"/>
      <c r="J44" s="60"/>
      <c r="K44" s="60"/>
      <c r="L44" s="60"/>
      <c r="M44" s="60"/>
      <c r="N44" s="60"/>
      <c r="O44" s="60"/>
      <c r="P44" s="60"/>
      <c r="Q44" s="60"/>
      <c r="R44" s="60"/>
      <c r="S44" s="60"/>
      <c r="T44" s="60"/>
      <c r="U44" s="61"/>
    </row>
    <row r="45" spans="2:21" ht="51" customHeight="1" x14ac:dyDescent="0.2">
      <c r="B45" s="59" t="s">
        <v>166</v>
      </c>
      <c r="C45" s="60"/>
      <c r="D45" s="60"/>
      <c r="E45" s="60"/>
      <c r="F45" s="60"/>
      <c r="G45" s="60"/>
      <c r="H45" s="60"/>
      <c r="I45" s="60"/>
      <c r="J45" s="60"/>
      <c r="K45" s="60"/>
      <c r="L45" s="60"/>
      <c r="M45" s="60"/>
      <c r="N45" s="60"/>
      <c r="O45" s="60"/>
      <c r="P45" s="60"/>
      <c r="Q45" s="60"/>
      <c r="R45" s="60"/>
      <c r="S45" s="60"/>
      <c r="T45" s="60"/>
      <c r="U45" s="61"/>
    </row>
    <row r="46" spans="2:21" ht="35.25" customHeight="1" x14ac:dyDescent="0.2">
      <c r="B46" s="59" t="s">
        <v>167</v>
      </c>
      <c r="C46" s="60"/>
      <c r="D46" s="60"/>
      <c r="E46" s="60"/>
      <c r="F46" s="60"/>
      <c r="G46" s="60"/>
      <c r="H46" s="60"/>
      <c r="I46" s="60"/>
      <c r="J46" s="60"/>
      <c r="K46" s="60"/>
      <c r="L46" s="60"/>
      <c r="M46" s="60"/>
      <c r="N46" s="60"/>
      <c r="O46" s="60"/>
      <c r="P46" s="60"/>
      <c r="Q46" s="60"/>
      <c r="R46" s="60"/>
      <c r="S46" s="60"/>
      <c r="T46" s="60"/>
      <c r="U46" s="61"/>
    </row>
    <row r="47" spans="2:21" ht="43.5" customHeight="1" x14ac:dyDescent="0.2">
      <c r="B47" s="59" t="s">
        <v>168</v>
      </c>
      <c r="C47" s="60"/>
      <c r="D47" s="60"/>
      <c r="E47" s="60"/>
      <c r="F47" s="60"/>
      <c r="G47" s="60"/>
      <c r="H47" s="60"/>
      <c r="I47" s="60"/>
      <c r="J47" s="60"/>
      <c r="K47" s="60"/>
      <c r="L47" s="60"/>
      <c r="M47" s="60"/>
      <c r="N47" s="60"/>
      <c r="O47" s="60"/>
      <c r="P47" s="60"/>
      <c r="Q47" s="60"/>
      <c r="R47" s="60"/>
      <c r="S47" s="60"/>
      <c r="T47" s="60"/>
      <c r="U47" s="61"/>
    </row>
    <row r="48" spans="2:21" ht="66.75" customHeight="1" x14ac:dyDescent="0.2">
      <c r="B48" s="59" t="s">
        <v>169</v>
      </c>
      <c r="C48" s="60"/>
      <c r="D48" s="60"/>
      <c r="E48" s="60"/>
      <c r="F48" s="60"/>
      <c r="G48" s="60"/>
      <c r="H48" s="60"/>
      <c r="I48" s="60"/>
      <c r="J48" s="60"/>
      <c r="K48" s="60"/>
      <c r="L48" s="60"/>
      <c r="M48" s="60"/>
      <c r="N48" s="60"/>
      <c r="O48" s="60"/>
      <c r="P48" s="60"/>
      <c r="Q48" s="60"/>
      <c r="R48" s="60"/>
      <c r="S48" s="60"/>
      <c r="T48" s="60"/>
      <c r="U48" s="61"/>
    </row>
    <row r="49" spans="2:21" ht="51" customHeight="1" x14ac:dyDescent="0.2">
      <c r="B49" s="59" t="s">
        <v>170</v>
      </c>
      <c r="C49" s="60"/>
      <c r="D49" s="60"/>
      <c r="E49" s="60"/>
      <c r="F49" s="60"/>
      <c r="G49" s="60"/>
      <c r="H49" s="60"/>
      <c r="I49" s="60"/>
      <c r="J49" s="60"/>
      <c r="K49" s="60"/>
      <c r="L49" s="60"/>
      <c r="M49" s="60"/>
      <c r="N49" s="60"/>
      <c r="O49" s="60"/>
      <c r="P49" s="60"/>
      <c r="Q49" s="60"/>
      <c r="R49" s="60"/>
      <c r="S49" s="60"/>
      <c r="T49" s="60"/>
      <c r="U49" s="61"/>
    </row>
    <row r="50" spans="2:21" ht="43.5" customHeight="1" x14ac:dyDescent="0.2">
      <c r="B50" s="59" t="s">
        <v>171</v>
      </c>
      <c r="C50" s="60"/>
      <c r="D50" s="60"/>
      <c r="E50" s="60"/>
      <c r="F50" s="60"/>
      <c r="G50" s="60"/>
      <c r="H50" s="60"/>
      <c r="I50" s="60"/>
      <c r="J50" s="60"/>
      <c r="K50" s="60"/>
      <c r="L50" s="60"/>
      <c r="M50" s="60"/>
      <c r="N50" s="60"/>
      <c r="O50" s="60"/>
      <c r="P50" s="60"/>
      <c r="Q50" s="60"/>
      <c r="R50" s="60"/>
      <c r="S50" s="60"/>
      <c r="T50" s="60"/>
      <c r="U50" s="61"/>
    </row>
    <row r="51" spans="2:21" ht="51" customHeight="1" x14ac:dyDescent="0.2">
      <c r="B51" s="59" t="s">
        <v>172</v>
      </c>
      <c r="C51" s="60"/>
      <c r="D51" s="60"/>
      <c r="E51" s="60"/>
      <c r="F51" s="60"/>
      <c r="G51" s="60"/>
      <c r="H51" s="60"/>
      <c r="I51" s="60"/>
      <c r="J51" s="60"/>
      <c r="K51" s="60"/>
      <c r="L51" s="60"/>
      <c r="M51" s="60"/>
      <c r="N51" s="60"/>
      <c r="O51" s="60"/>
      <c r="P51" s="60"/>
      <c r="Q51" s="60"/>
      <c r="R51" s="60"/>
      <c r="S51" s="60"/>
      <c r="T51" s="60"/>
      <c r="U51" s="61"/>
    </row>
    <row r="52" spans="2:21" ht="69" customHeight="1" x14ac:dyDescent="0.2">
      <c r="B52" s="59" t="s">
        <v>173</v>
      </c>
      <c r="C52" s="60"/>
      <c r="D52" s="60"/>
      <c r="E52" s="60"/>
      <c r="F52" s="60"/>
      <c r="G52" s="60"/>
      <c r="H52" s="60"/>
      <c r="I52" s="60"/>
      <c r="J52" s="60"/>
      <c r="K52" s="60"/>
      <c r="L52" s="60"/>
      <c r="M52" s="60"/>
      <c r="N52" s="60"/>
      <c r="O52" s="60"/>
      <c r="P52" s="60"/>
      <c r="Q52" s="60"/>
      <c r="R52" s="60"/>
      <c r="S52" s="60"/>
      <c r="T52" s="60"/>
      <c r="U52" s="61"/>
    </row>
    <row r="53" spans="2:21" ht="108" customHeight="1" thickBot="1" x14ac:dyDescent="0.25">
      <c r="B53" s="62" t="s">
        <v>174</v>
      </c>
      <c r="C53" s="63"/>
      <c r="D53" s="63"/>
      <c r="E53" s="63"/>
      <c r="F53" s="63"/>
      <c r="G53" s="63"/>
      <c r="H53" s="63"/>
      <c r="I53" s="63"/>
      <c r="J53" s="63"/>
      <c r="K53" s="63"/>
      <c r="L53" s="63"/>
      <c r="M53" s="63"/>
      <c r="N53" s="63"/>
      <c r="O53" s="63"/>
      <c r="P53" s="63"/>
      <c r="Q53" s="63"/>
      <c r="R53" s="63"/>
      <c r="S53" s="63"/>
      <c r="T53" s="63"/>
      <c r="U53" s="64"/>
    </row>
  </sheetData>
  <mergeCells count="96">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C26:H26"/>
    <mergeCell ref="I26:K26"/>
    <mergeCell ref="L26:O26"/>
    <mergeCell ref="C27:H27"/>
    <mergeCell ref="I27:K27"/>
    <mergeCell ref="L27:O27"/>
    <mergeCell ref="B41:U41"/>
    <mergeCell ref="C28:H28"/>
    <mergeCell ref="I28:K28"/>
    <mergeCell ref="L28:O28"/>
    <mergeCell ref="B32:D32"/>
    <mergeCell ref="B33:D33"/>
    <mergeCell ref="B35:U35"/>
    <mergeCell ref="B36:U36"/>
    <mergeCell ref="B37:U37"/>
    <mergeCell ref="B38:U38"/>
    <mergeCell ref="B39:U39"/>
    <mergeCell ref="B40:U40"/>
    <mergeCell ref="B53:U53"/>
    <mergeCell ref="B42:U42"/>
    <mergeCell ref="B43:U43"/>
    <mergeCell ref="B44:U44"/>
    <mergeCell ref="B45:U45"/>
    <mergeCell ref="B46:U46"/>
    <mergeCell ref="B47:U47"/>
    <mergeCell ref="B48:U48"/>
    <mergeCell ref="B49:U49"/>
    <mergeCell ref="B50:U50"/>
    <mergeCell ref="B51:U51"/>
    <mergeCell ref="B52:U52"/>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7"/>
  <sheetViews>
    <sheetView tabSelected="1" view="pageBreakPreview" topLeftCell="L17" zoomScale="80" zoomScaleNormal="80" zoomScaleSheetLayoutView="80" workbookViewId="0">
      <selection activeCell="W25" sqref="W25"/>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5" t="s">
        <v>0</v>
      </c>
      <c r="C1" s="55"/>
      <c r="D1" s="55"/>
      <c r="E1" s="55"/>
      <c r="F1" s="55"/>
      <c r="G1" s="55"/>
      <c r="H1" s="55"/>
      <c r="I1" s="55"/>
      <c r="J1" s="55"/>
      <c r="K1" s="55"/>
      <c r="L1" s="5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81" customHeight="1" thickTop="1" x14ac:dyDescent="0.2">
      <c r="B4" s="8" t="s">
        <v>5</v>
      </c>
      <c r="C4" s="9" t="s">
        <v>176</v>
      </c>
      <c r="D4" s="100" t="s">
        <v>177</v>
      </c>
      <c r="E4" s="100"/>
      <c r="F4" s="100"/>
      <c r="G4" s="100"/>
      <c r="H4" s="100"/>
      <c r="I4" s="10"/>
      <c r="J4" s="11" t="s">
        <v>8</v>
      </c>
      <c r="K4" s="12" t="s">
        <v>9</v>
      </c>
      <c r="L4" s="101" t="s">
        <v>2</v>
      </c>
      <c r="M4" s="101"/>
      <c r="N4" s="101"/>
      <c r="O4" s="101"/>
      <c r="P4" s="11" t="s">
        <v>10</v>
      </c>
      <c r="Q4" s="101" t="s">
        <v>11</v>
      </c>
      <c r="R4" s="101"/>
      <c r="S4" s="11" t="s">
        <v>12</v>
      </c>
      <c r="T4" s="101"/>
      <c r="U4" s="102"/>
    </row>
    <row r="5" spans="1:21" ht="15.75" customHeight="1" x14ac:dyDescent="0.2">
      <c r="B5" s="97" t="s">
        <v>13</v>
      </c>
      <c r="C5" s="98"/>
      <c r="D5" s="98"/>
      <c r="E5" s="98"/>
      <c r="F5" s="98"/>
      <c r="G5" s="98"/>
      <c r="H5" s="98"/>
      <c r="I5" s="98"/>
      <c r="J5" s="98"/>
      <c r="K5" s="98"/>
      <c r="L5" s="98"/>
      <c r="M5" s="98"/>
      <c r="N5" s="98"/>
      <c r="O5" s="98"/>
      <c r="P5" s="98"/>
      <c r="Q5" s="98"/>
      <c r="R5" s="98"/>
      <c r="S5" s="98"/>
      <c r="T5" s="98"/>
      <c r="U5" s="99"/>
    </row>
    <row r="6" spans="1:21" ht="56.25" customHeight="1" thickBot="1" x14ac:dyDescent="0.25">
      <c r="B6" s="13" t="s">
        <v>14</v>
      </c>
      <c r="C6" s="74" t="s">
        <v>15</v>
      </c>
      <c r="D6" s="74"/>
      <c r="E6" s="74"/>
      <c r="F6" s="74"/>
      <c r="G6" s="74"/>
      <c r="H6" s="14"/>
      <c r="I6" s="14"/>
      <c r="J6" s="14" t="s">
        <v>16</v>
      </c>
      <c r="K6" s="74" t="s">
        <v>17</v>
      </c>
      <c r="L6" s="74"/>
      <c r="M6" s="74"/>
      <c r="N6" s="15"/>
      <c r="O6" s="16" t="s">
        <v>18</v>
      </c>
      <c r="P6" s="74" t="s">
        <v>19</v>
      </c>
      <c r="Q6" s="74"/>
      <c r="R6" s="17"/>
      <c r="S6" s="16" t="s">
        <v>20</v>
      </c>
      <c r="T6" s="74" t="s">
        <v>178</v>
      </c>
      <c r="U6" s="75"/>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76" t="s">
        <v>23</v>
      </c>
      <c r="C8" s="79" t="s">
        <v>24</v>
      </c>
      <c r="D8" s="79"/>
      <c r="E8" s="79"/>
      <c r="F8" s="79"/>
      <c r="G8" s="79"/>
      <c r="H8" s="80"/>
      <c r="I8" s="85" t="s">
        <v>25</v>
      </c>
      <c r="J8" s="86"/>
      <c r="K8" s="86"/>
      <c r="L8" s="86"/>
      <c r="M8" s="86"/>
      <c r="N8" s="86"/>
      <c r="O8" s="86"/>
      <c r="P8" s="86"/>
      <c r="Q8" s="86"/>
      <c r="R8" s="86"/>
      <c r="S8" s="87"/>
      <c r="T8" s="88" t="s">
        <v>26</v>
      </c>
      <c r="U8" s="89"/>
    </row>
    <row r="9" spans="1:21" ht="19.5" customHeight="1" x14ac:dyDescent="0.2">
      <c r="B9" s="77"/>
      <c r="C9" s="81"/>
      <c r="D9" s="81"/>
      <c r="E9" s="81"/>
      <c r="F9" s="81"/>
      <c r="G9" s="81"/>
      <c r="H9" s="82"/>
      <c r="I9" s="90" t="s">
        <v>27</v>
      </c>
      <c r="J9" s="79"/>
      <c r="K9" s="79"/>
      <c r="L9" s="79" t="s">
        <v>28</v>
      </c>
      <c r="M9" s="79"/>
      <c r="N9" s="79"/>
      <c r="O9" s="79"/>
      <c r="P9" s="79" t="s">
        <v>29</v>
      </c>
      <c r="Q9" s="79" t="s">
        <v>30</v>
      </c>
      <c r="R9" s="93" t="s">
        <v>31</v>
      </c>
      <c r="S9" s="94"/>
      <c r="T9" s="79" t="s">
        <v>32</v>
      </c>
      <c r="U9" s="95" t="s">
        <v>33</v>
      </c>
    </row>
    <row r="10" spans="1:21" ht="26.25" customHeight="1" thickBot="1" x14ac:dyDescent="0.25">
      <c r="B10" s="78"/>
      <c r="C10" s="83"/>
      <c r="D10" s="83"/>
      <c r="E10" s="83"/>
      <c r="F10" s="83"/>
      <c r="G10" s="83"/>
      <c r="H10" s="84"/>
      <c r="I10" s="91"/>
      <c r="J10" s="92"/>
      <c r="K10" s="92"/>
      <c r="L10" s="92"/>
      <c r="M10" s="92"/>
      <c r="N10" s="92"/>
      <c r="O10" s="92"/>
      <c r="P10" s="92"/>
      <c r="Q10" s="92"/>
      <c r="R10" s="19" t="s">
        <v>34</v>
      </c>
      <c r="S10" s="20" t="s">
        <v>35</v>
      </c>
      <c r="T10" s="92"/>
      <c r="U10" s="96"/>
    </row>
    <row r="11" spans="1:21" ht="75" customHeight="1" thickTop="1" thickBot="1" x14ac:dyDescent="0.25">
      <c r="A11" s="21"/>
      <c r="B11" s="22" t="s">
        <v>36</v>
      </c>
      <c r="C11" s="73" t="s">
        <v>179</v>
      </c>
      <c r="D11" s="73"/>
      <c r="E11" s="73"/>
      <c r="F11" s="73"/>
      <c r="G11" s="73"/>
      <c r="H11" s="73"/>
      <c r="I11" s="73" t="s">
        <v>180</v>
      </c>
      <c r="J11" s="73"/>
      <c r="K11" s="73"/>
      <c r="L11" s="73" t="s">
        <v>181</v>
      </c>
      <c r="M11" s="73"/>
      <c r="N11" s="73"/>
      <c r="O11" s="73"/>
      <c r="P11" s="23" t="s">
        <v>40</v>
      </c>
      <c r="Q11" s="23" t="s">
        <v>41</v>
      </c>
      <c r="R11" s="23">
        <v>104.92</v>
      </c>
      <c r="S11" s="23">
        <v>104.92</v>
      </c>
      <c r="T11" s="23">
        <v>0</v>
      </c>
      <c r="U11" s="46">
        <f>0</f>
        <v>0</v>
      </c>
    </row>
    <row r="12" spans="1:21" ht="75" customHeight="1" thickTop="1" thickBot="1" x14ac:dyDescent="0.25">
      <c r="A12" s="21"/>
      <c r="B12" s="22" t="s">
        <v>42</v>
      </c>
      <c r="C12" s="73" t="s">
        <v>182</v>
      </c>
      <c r="D12" s="73"/>
      <c r="E12" s="73"/>
      <c r="F12" s="73"/>
      <c r="G12" s="73"/>
      <c r="H12" s="73"/>
      <c r="I12" s="73" t="s">
        <v>183</v>
      </c>
      <c r="J12" s="73"/>
      <c r="K12" s="73"/>
      <c r="L12" s="73" t="s">
        <v>184</v>
      </c>
      <c r="M12" s="73"/>
      <c r="N12" s="73"/>
      <c r="O12" s="73"/>
      <c r="P12" s="23" t="s">
        <v>40</v>
      </c>
      <c r="Q12" s="23" t="s">
        <v>175</v>
      </c>
      <c r="R12" s="23" t="s">
        <v>63</v>
      </c>
      <c r="S12" s="23" t="s">
        <v>63</v>
      </c>
      <c r="T12" s="23">
        <v>100</v>
      </c>
      <c r="U12" s="46">
        <f>100</f>
        <v>100</v>
      </c>
    </row>
    <row r="13" spans="1:21" ht="60.75" customHeight="1" thickTop="1" x14ac:dyDescent="0.2">
      <c r="A13" s="21"/>
      <c r="B13" s="22" t="s">
        <v>54</v>
      </c>
      <c r="C13" s="73" t="s">
        <v>185</v>
      </c>
      <c r="D13" s="73"/>
      <c r="E13" s="73"/>
      <c r="F13" s="73"/>
      <c r="G13" s="73"/>
      <c r="H13" s="73"/>
      <c r="I13" s="73" t="s">
        <v>186</v>
      </c>
      <c r="J13" s="73"/>
      <c r="K13" s="73"/>
      <c r="L13" s="73" t="s">
        <v>187</v>
      </c>
      <c r="M13" s="73"/>
      <c r="N13" s="73"/>
      <c r="O13" s="73"/>
      <c r="P13" s="23" t="s">
        <v>40</v>
      </c>
      <c r="Q13" s="23" t="s">
        <v>188</v>
      </c>
      <c r="R13" s="23">
        <v>100</v>
      </c>
      <c r="S13" s="23">
        <v>100</v>
      </c>
      <c r="T13" s="23">
        <v>108.16</v>
      </c>
      <c r="U13" s="46">
        <f>108.16</f>
        <v>108.16</v>
      </c>
    </row>
    <row r="14" spans="1:21" ht="63" customHeight="1" x14ac:dyDescent="0.2">
      <c r="A14" s="21"/>
      <c r="B14" s="24" t="s">
        <v>47</v>
      </c>
      <c r="C14" s="65" t="s">
        <v>47</v>
      </c>
      <c r="D14" s="65"/>
      <c r="E14" s="65"/>
      <c r="F14" s="65"/>
      <c r="G14" s="65"/>
      <c r="H14" s="65"/>
      <c r="I14" s="65" t="s">
        <v>189</v>
      </c>
      <c r="J14" s="65"/>
      <c r="K14" s="65"/>
      <c r="L14" s="65" t="s">
        <v>187</v>
      </c>
      <c r="M14" s="65"/>
      <c r="N14" s="65"/>
      <c r="O14" s="65"/>
      <c r="P14" s="25" t="s">
        <v>40</v>
      </c>
      <c r="Q14" s="25" t="s">
        <v>188</v>
      </c>
      <c r="R14" s="25">
        <v>40</v>
      </c>
      <c r="S14" s="25">
        <v>40</v>
      </c>
      <c r="T14" s="25">
        <v>93.37</v>
      </c>
      <c r="U14" s="47">
        <v>233</v>
      </c>
    </row>
    <row r="15" spans="1:21" ht="75" customHeight="1" x14ac:dyDescent="0.2">
      <c r="A15" s="21"/>
      <c r="B15" s="24" t="s">
        <v>47</v>
      </c>
      <c r="C15" s="65" t="s">
        <v>47</v>
      </c>
      <c r="D15" s="65"/>
      <c r="E15" s="65"/>
      <c r="F15" s="65"/>
      <c r="G15" s="65"/>
      <c r="H15" s="65"/>
      <c r="I15" s="65" t="s">
        <v>190</v>
      </c>
      <c r="J15" s="65"/>
      <c r="K15" s="65"/>
      <c r="L15" s="65" t="s">
        <v>187</v>
      </c>
      <c r="M15" s="65"/>
      <c r="N15" s="65"/>
      <c r="O15" s="65"/>
      <c r="P15" s="25" t="s">
        <v>40</v>
      </c>
      <c r="Q15" s="25" t="s">
        <v>188</v>
      </c>
      <c r="R15" s="25">
        <v>100</v>
      </c>
      <c r="S15" s="25">
        <v>100</v>
      </c>
      <c r="T15" s="25">
        <v>24.5</v>
      </c>
      <c r="U15" s="47">
        <f>24.5</f>
        <v>24.5</v>
      </c>
    </row>
    <row r="16" spans="1:21" ht="61.5" customHeight="1" thickBot="1" x14ac:dyDescent="0.25">
      <c r="A16" s="21"/>
      <c r="B16" s="24" t="s">
        <v>47</v>
      </c>
      <c r="C16" s="65" t="s">
        <v>47</v>
      </c>
      <c r="D16" s="65"/>
      <c r="E16" s="65"/>
      <c r="F16" s="65"/>
      <c r="G16" s="65"/>
      <c r="H16" s="65"/>
      <c r="I16" s="65" t="s">
        <v>191</v>
      </c>
      <c r="J16" s="65"/>
      <c r="K16" s="65"/>
      <c r="L16" s="65" t="s">
        <v>192</v>
      </c>
      <c r="M16" s="65"/>
      <c r="N16" s="65"/>
      <c r="O16" s="65"/>
      <c r="P16" s="25" t="s">
        <v>40</v>
      </c>
      <c r="Q16" s="25" t="s">
        <v>188</v>
      </c>
      <c r="R16" s="25">
        <v>100</v>
      </c>
      <c r="S16" s="25">
        <v>100</v>
      </c>
      <c r="T16" s="25">
        <v>67</v>
      </c>
      <c r="U16" s="47">
        <f>67</f>
        <v>67</v>
      </c>
    </row>
    <row r="17" spans="1:22" ht="75" customHeight="1" thickTop="1" x14ac:dyDescent="0.2">
      <c r="A17" s="21"/>
      <c r="B17" s="22" t="s">
        <v>72</v>
      </c>
      <c r="C17" s="73" t="s">
        <v>193</v>
      </c>
      <c r="D17" s="73"/>
      <c r="E17" s="73"/>
      <c r="F17" s="73"/>
      <c r="G17" s="73"/>
      <c r="H17" s="73"/>
      <c r="I17" s="73" t="s">
        <v>194</v>
      </c>
      <c r="J17" s="73"/>
      <c r="K17" s="73"/>
      <c r="L17" s="73" t="s">
        <v>195</v>
      </c>
      <c r="M17" s="73"/>
      <c r="N17" s="73"/>
      <c r="O17" s="73"/>
      <c r="P17" s="23" t="s">
        <v>40</v>
      </c>
      <c r="Q17" s="23" t="s">
        <v>85</v>
      </c>
      <c r="R17" s="23">
        <v>100</v>
      </c>
      <c r="S17" s="23">
        <v>100</v>
      </c>
      <c r="T17" s="23">
        <v>112.71</v>
      </c>
      <c r="U17" s="46">
        <f>112.71</f>
        <v>112.71</v>
      </c>
    </row>
    <row r="18" spans="1:22" ht="75" customHeight="1" x14ac:dyDescent="0.2">
      <c r="A18" s="21"/>
      <c r="B18" s="24" t="s">
        <v>47</v>
      </c>
      <c r="C18" s="65" t="s">
        <v>47</v>
      </c>
      <c r="D18" s="65"/>
      <c r="E18" s="65"/>
      <c r="F18" s="65"/>
      <c r="G18" s="65"/>
      <c r="H18" s="65"/>
      <c r="I18" s="65" t="s">
        <v>196</v>
      </c>
      <c r="J18" s="65"/>
      <c r="K18" s="65"/>
      <c r="L18" s="65" t="s">
        <v>197</v>
      </c>
      <c r="M18" s="65"/>
      <c r="N18" s="65"/>
      <c r="O18" s="65"/>
      <c r="P18" s="25" t="s">
        <v>40</v>
      </c>
      <c r="Q18" s="25" t="s">
        <v>85</v>
      </c>
      <c r="R18" s="25">
        <v>100</v>
      </c>
      <c r="S18" s="25">
        <v>100</v>
      </c>
      <c r="T18" s="25">
        <v>18.899999999999999</v>
      </c>
      <c r="U18" s="47">
        <f>18.9</f>
        <v>18.899999999999999</v>
      </c>
    </row>
    <row r="19" spans="1:22" ht="75" customHeight="1" x14ac:dyDescent="0.2">
      <c r="A19" s="21"/>
      <c r="B19" s="24" t="s">
        <v>47</v>
      </c>
      <c r="C19" s="65" t="s">
        <v>47</v>
      </c>
      <c r="D19" s="65"/>
      <c r="E19" s="65"/>
      <c r="F19" s="65"/>
      <c r="G19" s="65"/>
      <c r="H19" s="65"/>
      <c r="I19" s="65" t="s">
        <v>198</v>
      </c>
      <c r="J19" s="65"/>
      <c r="K19" s="65"/>
      <c r="L19" s="65" t="s">
        <v>199</v>
      </c>
      <c r="M19" s="65"/>
      <c r="N19" s="65"/>
      <c r="O19" s="65"/>
      <c r="P19" s="25" t="s">
        <v>40</v>
      </c>
      <c r="Q19" s="25" t="s">
        <v>85</v>
      </c>
      <c r="R19" s="25">
        <v>79</v>
      </c>
      <c r="S19" s="25">
        <v>95.46</v>
      </c>
      <c r="T19" s="25">
        <v>69.69</v>
      </c>
      <c r="U19" s="47">
        <f>73</f>
        <v>73</v>
      </c>
    </row>
    <row r="20" spans="1:22" ht="75" customHeight="1" thickBot="1" x14ac:dyDescent="0.25">
      <c r="A20" s="21"/>
      <c r="B20" s="24" t="s">
        <v>47</v>
      </c>
      <c r="C20" s="65" t="s">
        <v>47</v>
      </c>
      <c r="D20" s="65"/>
      <c r="E20" s="65"/>
      <c r="F20" s="65"/>
      <c r="G20" s="65"/>
      <c r="H20" s="65"/>
      <c r="I20" s="65" t="s">
        <v>200</v>
      </c>
      <c r="J20" s="65"/>
      <c r="K20" s="65"/>
      <c r="L20" s="65" t="s">
        <v>201</v>
      </c>
      <c r="M20" s="65"/>
      <c r="N20" s="65"/>
      <c r="O20" s="65"/>
      <c r="P20" s="25" t="s">
        <v>40</v>
      </c>
      <c r="Q20" s="25" t="s">
        <v>85</v>
      </c>
      <c r="R20" s="25">
        <v>100</v>
      </c>
      <c r="S20" s="25">
        <v>100</v>
      </c>
      <c r="T20" s="25">
        <v>97.5</v>
      </c>
      <c r="U20" s="47">
        <f>97.5</f>
        <v>97.5</v>
      </c>
    </row>
    <row r="21" spans="1:22" ht="14.25" customHeight="1" thickTop="1" thickBot="1" x14ac:dyDescent="0.25">
      <c r="B21" s="4" t="s">
        <v>89</v>
      </c>
      <c r="C21" s="5"/>
      <c r="D21" s="5"/>
      <c r="E21" s="5"/>
      <c r="F21" s="5"/>
      <c r="G21" s="5"/>
      <c r="H21" s="6"/>
      <c r="I21" s="6"/>
      <c r="J21" s="6"/>
      <c r="K21" s="6"/>
      <c r="L21" s="6"/>
      <c r="M21" s="6"/>
      <c r="N21" s="6"/>
      <c r="O21" s="6"/>
      <c r="P21" s="6"/>
      <c r="Q21" s="6"/>
      <c r="R21" s="6"/>
      <c r="S21" s="6"/>
      <c r="T21" s="6"/>
      <c r="U21" s="48"/>
      <c r="V21" s="28"/>
    </row>
    <row r="22" spans="1:22" ht="26.25" customHeight="1" thickTop="1" x14ac:dyDescent="0.2">
      <c r="B22" s="29"/>
      <c r="C22" s="30"/>
      <c r="D22" s="30"/>
      <c r="E22" s="30"/>
      <c r="F22" s="30"/>
      <c r="G22" s="30"/>
      <c r="H22" s="31"/>
      <c r="I22" s="31"/>
      <c r="J22" s="31"/>
      <c r="K22" s="31"/>
      <c r="L22" s="31"/>
      <c r="M22" s="31"/>
      <c r="N22" s="31"/>
      <c r="O22" s="31"/>
      <c r="P22" s="31"/>
      <c r="Q22" s="31"/>
      <c r="R22" s="32"/>
      <c r="S22" s="33" t="s">
        <v>31</v>
      </c>
      <c r="T22" s="33" t="s">
        <v>90</v>
      </c>
      <c r="U22" s="49" t="s">
        <v>91</v>
      </c>
    </row>
    <row r="23" spans="1:22" ht="26.25" customHeight="1" thickBot="1" x14ac:dyDescent="0.25">
      <c r="B23" s="34"/>
      <c r="C23" s="35"/>
      <c r="D23" s="35"/>
      <c r="E23" s="35"/>
      <c r="F23" s="35"/>
      <c r="G23" s="35"/>
      <c r="H23" s="36"/>
      <c r="I23" s="36"/>
      <c r="J23" s="36"/>
      <c r="K23" s="36"/>
      <c r="L23" s="36"/>
      <c r="M23" s="36"/>
      <c r="N23" s="36"/>
      <c r="O23" s="36"/>
      <c r="P23" s="36"/>
      <c r="Q23" s="36"/>
      <c r="R23" s="36"/>
      <c r="S23" s="37" t="s">
        <v>92</v>
      </c>
      <c r="T23" s="38" t="s">
        <v>92</v>
      </c>
      <c r="U23" s="50" t="s">
        <v>93</v>
      </c>
    </row>
    <row r="24" spans="1:22" ht="13.5" customHeight="1" thickBot="1" x14ac:dyDescent="0.25">
      <c r="B24" s="66" t="s">
        <v>94</v>
      </c>
      <c r="C24" s="67"/>
      <c r="D24" s="67"/>
      <c r="E24" s="39"/>
      <c r="F24" s="39"/>
      <c r="G24" s="39"/>
      <c r="H24" s="40"/>
      <c r="I24" s="40"/>
      <c r="J24" s="40"/>
      <c r="K24" s="40"/>
      <c r="L24" s="40"/>
      <c r="M24" s="40"/>
      <c r="N24" s="40"/>
      <c r="O24" s="40"/>
      <c r="P24" s="41"/>
      <c r="Q24" s="41"/>
      <c r="R24" s="41"/>
      <c r="S24" s="51">
        <v>292566.62306700001</v>
      </c>
      <c r="T24" s="51">
        <v>299812.40137799998</v>
      </c>
      <c r="U24" s="52">
        <f>+IF(ISERR(T24/S24*100),"N/A",ROUND(T24/S24*100,1))</f>
        <v>102.5</v>
      </c>
    </row>
    <row r="25" spans="1:22" ht="13.5" customHeight="1" thickBot="1" x14ac:dyDescent="0.25">
      <c r="B25" s="68" t="s">
        <v>95</v>
      </c>
      <c r="C25" s="69"/>
      <c r="D25" s="69"/>
      <c r="E25" s="42"/>
      <c r="F25" s="42"/>
      <c r="G25" s="42"/>
      <c r="H25" s="43"/>
      <c r="I25" s="43"/>
      <c r="J25" s="43"/>
      <c r="K25" s="43"/>
      <c r="L25" s="43"/>
      <c r="M25" s="43"/>
      <c r="N25" s="43"/>
      <c r="O25" s="43"/>
      <c r="P25" s="44"/>
      <c r="Q25" s="44"/>
      <c r="R25" s="44"/>
      <c r="S25" s="51">
        <v>300301.59086400003</v>
      </c>
      <c r="T25" s="51">
        <v>299812.40137799998</v>
      </c>
      <c r="U25" s="52">
        <f>+IF(ISERR(T25/S25*100),"N/A",ROUND(T25/S25*100,1))</f>
        <v>99.8</v>
      </c>
    </row>
    <row r="26" spans="1:22" ht="14.85" customHeight="1" thickTop="1" thickBot="1" x14ac:dyDescent="0.25">
      <c r="B26" s="4" t="s">
        <v>96</v>
      </c>
      <c r="C26" s="5"/>
      <c r="D26" s="5"/>
      <c r="E26" s="5"/>
      <c r="F26" s="5"/>
      <c r="G26" s="5"/>
      <c r="H26" s="6"/>
      <c r="I26" s="6"/>
      <c r="J26" s="6"/>
      <c r="K26" s="6"/>
      <c r="L26" s="6"/>
      <c r="M26" s="6"/>
      <c r="N26" s="6"/>
      <c r="O26" s="6"/>
      <c r="P26" s="6"/>
      <c r="Q26" s="6"/>
      <c r="R26" s="6"/>
      <c r="S26" s="6"/>
      <c r="T26" s="6"/>
      <c r="U26" s="7"/>
    </row>
    <row r="27" spans="1:22" ht="44.25" customHeight="1" thickTop="1" x14ac:dyDescent="0.2">
      <c r="B27" s="70" t="s">
        <v>97</v>
      </c>
      <c r="C27" s="71"/>
      <c r="D27" s="71"/>
      <c r="E27" s="71"/>
      <c r="F27" s="71"/>
      <c r="G27" s="71"/>
      <c r="H27" s="71"/>
      <c r="I27" s="71"/>
      <c r="J27" s="71"/>
      <c r="K27" s="71"/>
      <c r="L27" s="71"/>
      <c r="M27" s="71"/>
      <c r="N27" s="71"/>
      <c r="O27" s="71"/>
      <c r="P27" s="71"/>
      <c r="Q27" s="71"/>
      <c r="R27" s="71"/>
      <c r="S27" s="71"/>
      <c r="T27" s="71"/>
      <c r="U27" s="72"/>
    </row>
    <row r="28" spans="1:22" ht="78" customHeight="1" x14ac:dyDescent="0.2">
      <c r="B28" s="59" t="s">
        <v>202</v>
      </c>
      <c r="C28" s="60"/>
      <c r="D28" s="60"/>
      <c r="E28" s="60"/>
      <c r="F28" s="60"/>
      <c r="G28" s="60"/>
      <c r="H28" s="60"/>
      <c r="I28" s="60"/>
      <c r="J28" s="60"/>
      <c r="K28" s="60"/>
      <c r="L28" s="60"/>
      <c r="M28" s="60"/>
      <c r="N28" s="60"/>
      <c r="O28" s="60"/>
      <c r="P28" s="60"/>
      <c r="Q28" s="60"/>
      <c r="R28" s="60"/>
      <c r="S28" s="60"/>
      <c r="T28" s="60"/>
      <c r="U28" s="61"/>
    </row>
    <row r="29" spans="1:22" ht="111" customHeight="1" x14ac:dyDescent="0.2">
      <c r="B29" s="59" t="s">
        <v>203</v>
      </c>
      <c r="C29" s="60"/>
      <c r="D29" s="60"/>
      <c r="E29" s="60"/>
      <c r="F29" s="60"/>
      <c r="G29" s="60"/>
      <c r="H29" s="60"/>
      <c r="I29" s="60"/>
      <c r="J29" s="60"/>
      <c r="K29" s="60"/>
      <c r="L29" s="60"/>
      <c r="M29" s="60"/>
      <c r="N29" s="60"/>
      <c r="O29" s="60"/>
      <c r="P29" s="60"/>
      <c r="Q29" s="60"/>
      <c r="R29" s="60"/>
      <c r="S29" s="60"/>
      <c r="T29" s="60"/>
      <c r="U29" s="61"/>
    </row>
    <row r="30" spans="1:22" ht="56.25" customHeight="1" x14ac:dyDescent="0.2">
      <c r="B30" s="59" t="s">
        <v>204</v>
      </c>
      <c r="C30" s="60"/>
      <c r="D30" s="60"/>
      <c r="E30" s="60"/>
      <c r="F30" s="60"/>
      <c r="G30" s="60"/>
      <c r="H30" s="60"/>
      <c r="I30" s="60"/>
      <c r="J30" s="60"/>
      <c r="K30" s="60"/>
      <c r="L30" s="60"/>
      <c r="M30" s="60"/>
      <c r="N30" s="60"/>
      <c r="O30" s="60"/>
      <c r="P30" s="60"/>
      <c r="Q30" s="60"/>
      <c r="R30" s="60"/>
      <c r="S30" s="60"/>
      <c r="T30" s="60"/>
      <c r="U30" s="61"/>
    </row>
    <row r="31" spans="1:22" ht="73.5" customHeight="1" x14ac:dyDescent="0.2">
      <c r="B31" s="59" t="s">
        <v>205</v>
      </c>
      <c r="C31" s="60"/>
      <c r="D31" s="60"/>
      <c r="E31" s="60"/>
      <c r="F31" s="60"/>
      <c r="G31" s="60"/>
      <c r="H31" s="60"/>
      <c r="I31" s="60"/>
      <c r="J31" s="60"/>
      <c r="K31" s="60"/>
      <c r="L31" s="60"/>
      <c r="M31" s="60"/>
      <c r="N31" s="60"/>
      <c r="O31" s="60"/>
      <c r="P31" s="60"/>
      <c r="Q31" s="60"/>
      <c r="R31" s="60"/>
      <c r="S31" s="60"/>
      <c r="T31" s="60"/>
      <c r="U31" s="61"/>
    </row>
    <row r="32" spans="1:22" ht="56.25" customHeight="1" x14ac:dyDescent="0.2">
      <c r="B32" s="59" t="s">
        <v>206</v>
      </c>
      <c r="C32" s="60"/>
      <c r="D32" s="60"/>
      <c r="E32" s="60"/>
      <c r="F32" s="60"/>
      <c r="G32" s="60"/>
      <c r="H32" s="60"/>
      <c r="I32" s="60"/>
      <c r="J32" s="60"/>
      <c r="K32" s="60"/>
      <c r="L32" s="60"/>
      <c r="M32" s="60"/>
      <c r="N32" s="60"/>
      <c r="O32" s="60"/>
      <c r="P32" s="60"/>
      <c r="Q32" s="60"/>
      <c r="R32" s="60"/>
      <c r="S32" s="60"/>
      <c r="T32" s="60"/>
      <c r="U32" s="61"/>
    </row>
    <row r="33" spans="2:21" ht="78" customHeight="1" x14ac:dyDescent="0.2">
      <c r="B33" s="59" t="s">
        <v>207</v>
      </c>
      <c r="C33" s="60"/>
      <c r="D33" s="60"/>
      <c r="E33" s="60"/>
      <c r="F33" s="60"/>
      <c r="G33" s="60"/>
      <c r="H33" s="60"/>
      <c r="I33" s="60"/>
      <c r="J33" s="60"/>
      <c r="K33" s="60"/>
      <c r="L33" s="60"/>
      <c r="M33" s="60"/>
      <c r="N33" s="60"/>
      <c r="O33" s="60"/>
      <c r="P33" s="60"/>
      <c r="Q33" s="60"/>
      <c r="R33" s="60"/>
      <c r="S33" s="60"/>
      <c r="T33" s="60"/>
      <c r="U33" s="61"/>
    </row>
    <row r="34" spans="2:21" ht="73.5" customHeight="1" x14ac:dyDescent="0.2">
      <c r="B34" s="59" t="s">
        <v>208</v>
      </c>
      <c r="C34" s="60"/>
      <c r="D34" s="60"/>
      <c r="E34" s="60"/>
      <c r="F34" s="60"/>
      <c r="G34" s="60"/>
      <c r="H34" s="60"/>
      <c r="I34" s="60"/>
      <c r="J34" s="60"/>
      <c r="K34" s="60"/>
      <c r="L34" s="60"/>
      <c r="M34" s="60"/>
      <c r="N34" s="60"/>
      <c r="O34" s="60"/>
      <c r="P34" s="60"/>
      <c r="Q34" s="60"/>
      <c r="R34" s="60"/>
      <c r="S34" s="60"/>
      <c r="T34" s="60"/>
      <c r="U34" s="61"/>
    </row>
    <row r="35" spans="2:21" ht="54.75" customHeight="1" x14ac:dyDescent="0.2">
      <c r="B35" s="59" t="s">
        <v>209</v>
      </c>
      <c r="C35" s="60"/>
      <c r="D35" s="60"/>
      <c r="E35" s="60"/>
      <c r="F35" s="60"/>
      <c r="G35" s="60"/>
      <c r="H35" s="60"/>
      <c r="I35" s="60"/>
      <c r="J35" s="60"/>
      <c r="K35" s="60"/>
      <c r="L35" s="60"/>
      <c r="M35" s="60"/>
      <c r="N35" s="60"/>
      <c r="O35" s="60"/>
      <c r="P35" s="60"/>
      <c r="Q35" s="60"/>
      <c r="R35" s="60"/>
      <c r="S35" s="60"/>
      <c r="T35" s="60"/>
      <c r="U35" s="61"/>
    </row>
    <row r="36" spans="2:21" ht="76.5" customHeight="1" x14ac:dyDescent="0.2">
      <c r="B36" s="59" t="s">
        <v>210</v>
      </c>
      <c r="C36" s="60"/>
      <c r="D36" s="60"/>
      <c r="E36" s="60"/>
      <c r="F36" s="60"/>
      <c r="G36" s="60"/>
      <c r="H36" s="60"/>
      <c r="I36" s="60"/>
      <c r="J36" s="60"/>
      <c r="K36" s="60"/>
      <c r="L36" s="60"/>
      <c r="M36" s="60"/>
      <c r="N36" s="60"/>
      <c r="O36" s="60"/>
      <c r="P36" s="60"/>
      <c r="Q36" s="60"/>
      <c r="R36" s="60"/>
      <c r="S36" s="60"/>
      <c r="T36" s="60"/>
      <c r="U36" s="61"/>
    </row>
    <row r="37" spans="2:21" ht="75.75" customHeight="1" thickBot="1" x14ac:dyDescent="0.25">
      <c r="B37" s="62" t="s">
        <v>211</v>
      </c>
      <c r="C37" s="63"/>
      <c r="D37" s="63"/>
      <c r="E37" s="63"/>
      <c r="F37" s="63"/>
      <c r="G37" s="63"/>
      <c r="H37" s="63"/>
      <c r="I37" s="63"/>
      <c r="J37" s="63"/>
      <c r="K37" s="63"/>
      <c r="L37" s="63"/>
      <c r="M37" s="63"/>
      <c r="N37" s="63"/>
      <c r="O37" s="63"/>
      <c r="P37" s="63"/>
      <c r="Q37" s="63"/>
      <c r="R37" s="63"/>
      <c r="S37" s="63"/>
      <c r="T37" s="63"/>
      <c r="U37" s="64"/>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4:U34"/>
    <mergeCell ref="B35:U35"/>
    <mergeCell ref="B36:U36"/>
    <mergeCell ref="B37:U37"/>
    <mergeCell ref="B28:U28"/>
    <mergeCell ref="B29:U29"/>
    <mergeCell ref="B30:U30"/>
    <mergeCell ref="B31:U31"/>
    <mergeCell ref="B32:U32"/>
    <mergeCell ref="B33:U33"/>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Portada</vt:lpstr>
      <vt:lpstr>18 B001</vt:lpstr>
      <vt:lpstr>18 E011</vt:lpstr>
      <vt:lpstr>18 K002</vt:lpstr>
      <vt:lpstr>'18 B001'!Área_de_impresión</vt:lpstr>
      <vt:lpstr>'18 E011'!Área_de_impresión</vt:lpstr>
      <vt:lpstr>'18 K002'!Área_de_impresión</vt:lpstr>
      <vt:lpstr>Portada!Área_de_impresión</vt:lpstr>
      <vt:lpstr>'18 B001'!Títulos_a_imprimir</vt:lpstr>
      <vt:lpstr>'18 E011'!Títulos_a_imprimir</vt:lpstr>
      <vt:lpstr>'18 K002'!Títulos_a_imprimir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2014-04-01T18:49:28Z</dcterms:modified>
</cp:coreProperties>
</file>