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90" yWindow="1365" windowWidth="17775" windowHeight="11130" activeTab="1"/>
  </bookViews>
  <sheets>
    <sheet name="Portada" sheetId="1" r:id="rId1"/>
    <sheet name="21 E005" sheetId="2" r:id="rId2"/>
    <sheet name="21 F001" sheetId="3" r:id="rId3"/>
    <sheet name="21 K021" sheetId="4" r:id="rId4"/>
    <sheet name="21 U001" sheetId="5" r:id="rId5"/>
  </sheets>
  <definedNames>
    <definedName name="_xlnm.Print_Area" localSheetId="1">'21 E005'!$B$1:$U$37</definedName>
    <definedName name="_xlnm.Print_Area" localSheetId="2">'21 F001'!$B$1:$U$61</definedName>
    <definedName name="_xlnm.Print_Area" localSheetId="3">'21 K021'!$B$1:$U$31</definedName>
    <definedName name="_xlnm.Print_Area" localSheetId="4">'21 U001'!$B$1:$U$47</definedName>
    <definedName name="_xlnm.Print_Area" localSheetId="0">Portada!$B$1:$AD$86</definedName>
    <definedName name="_xlnm.Print_Titles" localSheetId="1">'21 E005'!$1:$4</definedName>
    <definedName name="_xlnm.Print_Titles" localSheetId="2">'21 F001'!$1:$4</definedName>
    <definedName name="_xlnm.Print_Titles" localSheetId="3">'21 K021'!$1:$4</definedName>
    <definedName name="_xlnm.Print_Titles" localSheetId="4">'21 U001'!$1:$4</definedName>
    <definedName name="_xlnm.Print_Titles" localSheetId="0">Portada!$1:$4</definedName>
  </definedNames>
  <calcPr calcId="145621"/>
</workbook>
</file>

<file path=xl/calcChain.xml><?xml version="1.0" encoding="utf-8"?>
<calcChain xmlns="http://schemas.openxmlformats.org/spreadsheetml/2006/main">
  <c r="U11" i="2" l="1"/>
  <c r="U24" i="5" l="1"/>
  <c r="U23" i="5"/>
  <c r="U22" i="5"/>
  <c r="U21" i="5"/>
  <c r="U20" i="5"/>
  <c r="U19" i="5"/>
  <c r="U18" i="5"/>
  <c r="U17" i="5"/>
  <c r="U16" i="5"/>
  <c r="U15" i="5"/>
  <c r="U14" i="5"/>
  <c r="U13" i="5"/>
  <c r="U12" i="5"/>
  <c r="U11" i="5"/>
  <c r="U20" i="4"/>
  <c r="U19" i="4"/>
  <c r="U15" i="4"/>
  <c r="U14" i="4"/>
  <c r="U13" i="4"/>
  <c r="U12" i="4"/>
  <c r="U11" i="4"/>
  <c r="U35" i="3"/>
  <c r="U34" i="3"/>
  <c r="U30" i="3"/>
  <c r="U29" i="3"/>
  <c r="U28" i="3"/>
  <c r="U27" i="3"/>
  <c r="U26" i="3"/>
  <c r="U25" i="3"/>
  <c r="U24" i="3"/>
  <c r="U23" i="3"/>
  <c r="U22" i="3"/>
  <c r="U21" i="3"/>
  <c r="U20" i="3"/>
  <c r="U19" i="3"/>
  <c r="U18" i="3"/>
  <c r="U17" i="3"/>
  <c r="U16" i="3"/>
  <c r="U15" i="3"/>
  <c r="U14" i="3"/>
  <c r="U13" i="3"/>
  <c r="U12" i="3"/>
  <c r="U11" i="3"/>
  <c r="U23" i="2"/>
  <c r="U22" i="2"/>
  <c r="U18" i="2"/>
  <c r="U17" i="2"/>
  <c r="U16" i="2"/>
  <c r="U15" i="2"/>
  <c r="U14" i="2"/>
  <c r="U13" i="2"/>
  <c r="U12" i="2"/>
  <c r="U29" i="5" l="1"/>
  <c r="U28" i="5"/>
</calcChain>
</file>

<file path=xl/sharedStrings.xml><?xml version="1.0" encoding="utf-8"?>
<sst xmlns="http://schemas.openxmlformats.org/spreadsheetml/2006/main" count="527" uniqueCount="267">
  <si>
    <t>Avance en los Indicadores de los Programas presupuestarios de la Administración Pública Federal</t>
  </si>
  <si>
    <t xml:space="preserve">    Ejercicio Fiscal 2013</t>
  </si>
  <si>
    <t>Ramo 21
Turismo</t>
  </si>
  <si>
    <t>Programas presupuestarios cuya MIR se incluye en el reporte</t>
  </si>
  <si>
    <t xml:space="preserve">E-005 Servicios de orientación turística y asistencia mecánica
F-001 Promoción de México como Destino Turístico
K-021 Proyectos de infraestructura de turismo
U-001 Apoyos para el Desarrollo de la Oferta Turística
</t>
  </si>
  <si>
    <t>DATOS DEL PROGRAMA</t>
  </si>
  <si>
    <t>Programa presupuestario</t>
  </si>
  <si>
    <t>E005</t>
  </si>
  <si>
    <t>Servicios de orientación turística y asistencia mecánica</t>
  </si>
  <si>
    <t>Ramo</t>
  </si>
  <si>
    <t>21</t>
  </si>
  <si>
    <t>Turismo</t>
  </si>
  <si>
    <t>Unidad responsable</t>
  </si>
  <si>
    <t>B00-Corporación Ángeles Verdes</t>
  </si>
  <si>
    <t>Enfoques transversales</t>
  </si>
  <si>
    <t>Clasificación Funcional</t>
  </si>
  <si>
    <t>Finalidad</t>
  </si>
  <si>
    <t>3 - Desarrollo Económico</t>
  </si>
  <si>
    <t>Función</t>
  </si>
  <si>
    <t>7 - Turismo</t>
  </si>
  <si>
    <t>Subfunción</t>
  </si>
  <si>
    <t>1 - Turismo</t>
  </si>
  <si>
    <t>Actividad Institucional</t>
  </si>
  <si>
    <t>5 - Atención y trato a los turistas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</si>
  <si>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</si>
  <si>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</si>
  <si>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</si>
  <si>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</si>
  <si>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</si>
  <si>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</si>
  <si>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</si>
  <si>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</si>
  <si>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</si>
  <si>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</si>
  <si>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</si>
  <si>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</si>
  <si>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</si>
  <si>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</si>
  <si>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</si>
  <si>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al desarrollo tur¿stico fortaleciendo la imagen de M¿xico mediante la asistencia a turistas.</t>
  </si>
  <si>
    <r>
      <t>Número de turistas domésticos.</t>
    </r>
    <r>
      <rPr>
        <i/>
        <sz val="10"/>
        <color indexed="30"/>
        <rFont val="Soberana Sans"/>
        <family val="3"/>
      </rPr>
      <t xml:space="preserve">
</t>
    </r>
  </si>
  <si>
    <t>Turistas nacionales en el año T</t>
  </si>
  <si>
    <t>Millones de turistas</t>
  </si>
  <si>
    <t>Estratégico-Eficacia-Anual</t>
  </si>
  <si>
    <t>N/A</t>
  </si>
  <si>
    <t>Propósito</t>
  </si>
  <si>
    <t>Los turistas que requieren los servicios de asistencia e informacion turistica en Mexico son debidamente asistidos y orientados</t>
  </si>
  <si>
    <r>
      <t>Porcentaje de turistas satisfechos que fueron asistidos  por los Ángeles Verdes.</t>
    </r>
    <r>
      <rPr>
        <i/>
        <sz val="10"/>
        <color indexed="30"/>
        <rFont val="Soberana Sans"/>
        <family val="3"/>
      </rPr>
      <t xml:space="preserve">
Indicador Seleccionado</t>
    </r>
  </si>
  <si>
    <t xml:space="preserve">(Turistas satisfechos con la asistencia otorgada por Ángeles Verdes en el período T/ (Total de turistas que solicitaron la asistencia de los Ángeles Verdes en el período T) X 100  </t>
  </si>
  <si>
    <t>Porcentaje</t>
  </si>
  <si>
    <t>Estratégico-Calidad-Trimestral</t>
  </si>
  <si>
    <t>Componente</t>
  </si>
  <si>
    <t>A Servicios de informacion otorgados a turistas</t>
  </si>
  <si>
    <r>
      <t xml:space="preserve"> Variación porcentual de servicios de información otorgados a turistas </t>
    </r>
    <r>
      <rPr>
        <i/>
        <sz val="10"/>
        <color indexed="30"/>
        <rFont val="Soberana Sans"/>
        <family val="3"/>
      </rPr>
      <t xml:space="preserve">
</t>
    </r>
  </si>
  <si>
    <t>((Total de solicitudes de información atendidas en el  periodo T / Total de solicitudes de información atendidas en el periodo T-1 )-1) X 100</t>
  </si>
  <si>
    <t>Tasa de variación</t>
  </si>
  <si>
    <t>Gestión-Eficacia-Trimestral</t>
  </si>
  <si>
    <t/>
  </si>
  <si>
    <t>B Asistencia mecanica de emergencia proporcionada a turistas</t>
  </si>
  <si>
    <r>
      <t xml:space="preserve">Variación porcentual de vehículos atendidos </t>
    </r>
    <r>
      <rPr>
        <i/>
        <sz val="10"/>
        <color indexed="30"/>
        <rFont val="Soberana Sans"/>
        <family val="3"/>
      </rPr>
      <t xml:space="preserve">
</t>
    </r>
  </si>
  <si>
    <t>((Total de vehículos atendidos en el periodo T / Total de vehículos atendidos en el periodo  T-1 ) - 1 ) X 100</t>
  </si>
  <si>
    <t>Actividad</t>
  </si>
  <si>
    <t>A 1 Realizacion de reservaciones para turistas en el modulo de atencion</t>
  </si>
  <si>
    <r>
      <t>Promedio de reservaciones concretadas por operador</t>
    </r>
    <r>
      <rPr>
        <i/>
        <sz val="10"/>
        <color indexed="30"/>
        <rFont val="Soberana Sans"/>
        <family val="3"/>
      </rPr>
      <t xml:space="preserve">
</t>
    </r>
  </si>
  <si>
    <t>Número total de reservaciones concretadas en el periodo T / Número total de operadores en el módulo de atención en el periodo T</t>
  </si>
  <si>
    <t>Reservaciones por operador</t>
  </si>
  <si>
    <t>Gestión-Eficiencia-Mensual</t>
  </si>
  <si>
    <t>A 2 Atencion de turistas via telefonica.</t>
  </si>
  <si>
    <r>
      <t>Promedio de llamadas atendidas por operador.</t>
    </r>
    <r>
      <rPr>
        <i/>
        <sz val="10"/>
        <color indexed="30"/>
        <rFont val="Soberana Sans"/>
        <family val="3"/>
      </rPr>
      <t xml:space="preserve">
</t>
    </r>
  </si>
  <si>
    <t>Número total de llamadas atendidas en el periodo T / Número total de operadores en el periodo T</t>
  </si>
  <si>
    <t>Llamadas por operador</t>
  </si>
  <si>
    <t>B 3 Mantenimiento preventivo a radiopatrullas</t>
  </si>
  <si>
    <r>
      <t xml:space="preserve">Porcentaje de radiopatrullas a las que se proporcionó mantenimiento preventivo </t>
    </r>
    <r>
      <rPr>
        <i/>
        <sz val="10"/>
        <color indexed="30"/>
        <rFont val="Soberana Sans"/>
        <family val="3"/>
      </rPr>
      <t xml:space="preserve">
</t>
    </r>
  </si>
  <si>
    <t>((Total de vehículos con mantenimiento preventivo en el periodo T/ Total de vehículos programados para mantenimiento preventivo en el periodo T ) X 100</t>
  </si>
  <si>
    <t>B 4 Dotacion de combustible a radiopatrullas</t>
  </si>
  <si>
    <r>
      <t xml:space="preserve">Gasto promedio de combustible por radiopatrulla. </t>
    </r>
    <r>
      <rPr>
        <i/>
        <sz val="10"/>
        <color indexed="30"/>
        <rFont val="Soberana Sans"/>
        <family val="3"/>
      </rPr>
      <t xml:space="preserve">
</t>
    </r>
  </si>
  <si>
    <t xml:space="preserve">Presupuesto total ejercido en combustible en el periodo T / Total de radio patrulas activas en el periodo T </t>
  </si>
  <si>
    <t>Promedio</t>
  </si>
  <si>
    <t>Gestión-Eficiencia-Trimestral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</si>
  <si>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</si>
  <si>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</si>
  <si>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</si>
  <si>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</si>
  <si>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</si>
  <si>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</si>
  <si>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</si>
  <si>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</si>
  <si>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</si>
  <si>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Número de turistas domésticos.
</t>
    </r>
    <r>
      <rPr>
        <sz val="10"/>
        <rFont val="Soberana Sans"/>
        <family val="2"/>
      </rPr>
      <t xml:space="preserve"> Causa : Al cierre del año, se alcanzó una meta de1 104% con base en 100%, por lo que se cumplió la meta quedando por arriba un 4%. Al ser un indicador Sectorial dentro del Plan Nacional de Desarrollo 2007-2012. Efecto: Al ser un indicador del programa Sectorial de Turismo 2007-2012 el último dato disponible se generó por DATATUR (Sistema Nacional de la Información Estadística del Sector Turismo de México), y ya no se cuenta con registros e información para los siguientes años. Otros Motivos:</t>
    </r>
  </si>
  <si>
    <r>
      <t xml:space="preserve">Porcentaje de turistas satisfechos que fueron asistidos  por los Ángeles Verdes.
</t>
    </r>
    <r>
      <rPr>
        <sz val="10"/>
        <rFont val="Soberana Sans"/>
        <family val="2"/>
      </rPr>
      <t xml:space="preserve"> Causa : Al cierre del año, se alcanzó una meta de 99.65 ya que se proporcionaron 161,735 servicios de asistencia mecánica, lo que significó un porcentaje de cumplimiento de 101.17 por ciento respecto de la meta aprobada. Este comportamiento se explica principalmente por lo siguiente:      El resultado favorable de este indicador obedece a que en 2013, la Corporación Ángeles Verdes, mediante el INFOTUR (número 078 gratuito), por medio del cual atendió a un total de 182,229 servicios de información de turistas nacionales y extranjeros y otorgó 161,735 servicios de auxilio mecánico de emergencia, en más de 22, 312,380 de kilómetros recorridos en las 250 rutas carreteras del país, para asegurar el impacto de los servicios integrales que presta la Corporación se realizó la reorientación de dichas rutas carreteras hacia los 44 destinos turísticos prioritarios y 83 pueblos mágicos.   Efecto: Con este indicador Propósito el Gobierno Federal a través de la Secretaría de Turismo cumple con reforzar las tres principales temporadas vacacionales (Semana Santa, Verano, Invierno), la Corporación puso a disposición de los turistas el despliegue del total de su capital humano e infraestructura, entre las que destacan 417 unidades vehiculares, de las cuales 317 son radio patrullas, 55 campers, 45 grúas y más 700 elementos que prestaron sus servicios en las 250 rutas carreteras. También, se realizó una coordinación conjunta con otras dependencias, que arrojaron resultados positivos y que permitió optimizar la seguridad de los paseantes en los diferentes destinos turísticos del país, por lo que se mostró la eficacia de los trabajos de coordinación y la colaboración institucional entre las instancias de los tres niveles de gobierno. El mensaje clave fue: ¿En estas vacaciones, trabajamos para que te diviertas¿. Otros Motivos:</t>
    </r>
  </si>
  <si>
    <r>
      <t xml:space="preserve"> Variación porcentual de servicios de información otorgados a turistas 
</t>
    </r>
    <r>
      <rPr>
        <sz val="10"/>
        <rFont val="Soberana Sans"/>
        <family val="2"/>
      </rPr>
      <t xml:space="preserve"> Causa : Al cierre del año, se alcanzó una meta del 11.09 con base en 3, por lo que se superó en casi un 367.67% por arriba de la meta. Este comportamiento se explica principalmente por lo siguiente: El resultado de este indicador obedece a que en 2013, la Corporación Ángeles Verdes, inició una reorientación y reordenamiento de las rutas carreteras, orientándolas  hacia los destinos turísticos prioritarios y los pueblos mágicos, teniendo un incremento en las llamadas recibidas para solicitar más información y orientación turística. Efecto: La Corporación, tuvo una mayor presencia con los turistas nacionales, extranjeros y connacionales que solicitan los servicios no solo de atención mecánica de emergencia, si no de información turística y orientación, así como posicionamiento en los destinos turísticos prioritarios.  Otros Motivos:</t>
    </r>
  </si>
  <si>
    <r>
      <t xml:space="preserve">Variación porcentual de vehículos atendidos 
</t>
    </r>
    <r>
      <rPr>
        <sz val="10"/>
        <rFont val="Soberana Sans"/>
        <family val="2"/>
      </rPr>
      <t xml:space="preserve"> Causa : Al cierre del año, se alcanzó una meta de1 98% con base en 100%, por lo que no se cumplió quedado un por debajo el 2%, ya que se proporcionaron 161,735 servicios de asistencia mecánica. Este comportamiento se explica principalmente por lo siguiente:  El resultado de este indicador obedece a que en 2013, la Corporación Ángeles Verdes, inició un reorientación y reordenamiento de las rutas carreteras, orientándolas hacia los destinos turísticos prioritarios y los pueblos mágicos.  Efecto: A pesar de que no es un porcentaje significativo para el cumplimiento de esta actividad, la Corporación Ángeles Verdes,  da continuidad a los servicios integrales que presta la Corporación, tanto en las rutas carreteras (vehículos atendidos) como el servicio de atención telefónica, con el número de Información Turística (INFOTUR) 078, número gratuito. Otros Motivos:</t>
    </r>
  </si>
  <si>
    <r>
      <t xml:space="preserve">Promedio de reservaciones concretadas por operador
</t>
    </r>
    <r>
      <rPr>
        <sz val="10"/>
        <rFont val="Soberana Sans"/>
        <family val="2"/>
      </rPr>
      <t xml:space="preserve"> Causa : Al cierre del año, se alcanzó una meta de 102 % en cuanto a las reservaciones realizadas durante el año vía INFOTUR 078 y atención personalizada.  Este comportamiento se explica principalmente por lo siguiente:      Durante el 2013, la plantilla del personal que atendía el área de reservaciones disminuyó de 9 a 3 personas, por lo tanto el promedio de atención de reservación, incrementó por operador, teniendo como resultado un 2.23 % más por arriba de la meta. Cabe aclarar que en el último trimestre del año, se inauguró un nuevo proyecto de la SECTUR denominado PUNTO MËXICO, el cual entre otras cuestiones se aboca a prestar el servicio de reservaciones a nivel nacional.    Efecto: Para la Corporación, el número de reservaciones tuvo una baja sustancial en 2013, al reportarse durante los meses de noviembre y diciembre un cero por ciento de atención en reservaciones.  Otros Motivos:</t>
    </r>
  </si>
  <si>
    <r>
      <t xml:space="preserve">Promedio de llamadas atendidas por operador.
</t>
    </r>
    <r>
      <rPr>
        <sz val="10"/>
        <rFont val="Soberana Sans"/>
        <family val="2"/>
      </rPr>
      <t xml:space="preserve"> Causa : Al cierre del año, se alcanzó una meta de 142 % en cuanto al promedio de llamadas atendidas por operador vía INFOTUR 078.  Este comportamiento se explica principalmente por lo siguiente:      Durante el 2013, debido a la reorientación y reordenamiento de las rutas carreteras hacia los destinos turísticos y pueblos mágicos, tuvimos un incremento en las llamadas recibidas solicitando más información y orientación turística.    Efecto: La Corporación, tuvo una mayor presencia con los turistas nacionales, extranjeros y connacionales que solicitan los servicios no solo de atención mecánica de emergencia, si no de información turística y orientación, así como posicionamiento en los destinos turísticos prioritarios.  Otros Motivos:</t>
    </r>
  </si>
  <si>
    <r>
      <t xml:space="preserve">Porcentaje de radiopatrullas a las que se proporcionó mantenimiento preventivo 
</t>
    </r>
    <r>
      <rPr>
        <sz val="10"/>
        <rFont val="Soberana Sans"/>
        <family val="2"/>
      </rPr>
      <t xml:space="preserve"> Causa : Al cierre del año, se alcanzó una meta de 110%  ya que se proporcionó mantenimientos preventivos al total de las radio patrullas, lo que significó un porcentaje de cumplimiento del 10% por ciento mayor a la meta. Este comportamiento se explica principalmente por lo siguiente:      El resultado de este indicador obedece a que en 2013, la Corporación Ángeles Verdes, mediante un programa de distribución oportuna de recursos y la calendarización de los mantenimientos a las unidades de las 32 entidades, así como la coordinación entre oficinas centrales y jefaturas de servicio.   Efecto: Debido al mantenimiento oportuno de las unidades , la Corporación brindó servicios integrales a los usuarios de nuestros servicios en las rutas carreteras con cobertura de la Corporación.   Otros Motivos:</t>
    </r>
  </si>
  <si>
    <r>
      <t xml:space="preserve">Gasto promedio de combustible por radiopatrulla. 
</t>
    </r>
    <r>
      <rPr>
        <sz val="10"/>
        <rFont val="Soberana Sans"/>
        <family val="2"/>
      </rPr>
      <t xml:space="preserve"> Causa : Debido a una reorganización en el movimiento de las 45 grúas en las rutas carreteras de la Corporación, solo se utilizaron los fines de semana y en operativos establecidos.  Efecto: Disminución  de recorridos y reorientación de rutas carreteras con el fin de tener un mejor aprovechamiento en los recursos. Otros Motivos:</t>
    </r>
  </si>
  <si>
    <t>F001</t>
  </si>
  <si>
    <t>Promoción de México como Destino Turístico</t>
  </si>
  <si>
    <t>W3J-Consejo de Promoción Turística de México, S.A. de C.V.</t>
  </si>
  <si>
    <t>4 - Turismo con sello propio de calidad hospitalidad y seguridad</t>
  </si>
  <si>
    <t>Contribuir al crecimiento de la actividad turística, mediante la instrumentación de campañas de promoción que difundan los atractivos turísticos del país</t>
  </si>
  <si>
    <r>
      <t>Tasa de variación anual en la entrada de divisas por visitantes internacionales</t>
    </r>
    <r>
      <rPr>
        <i/>
        <sz val="10"/>
        <color indexed="30"/>
        <rFont val="Soberana Sans"/>
        <family val="3"/>
      </rPr>
      <t xml:space="preserve">
</t>
    </r>
  </si>
  <si>
    <t xml:space="preserve">((Ingreso de Divisas Año T - Ingreso de Divisas Año T - 1) / Ingreso de Divisas año T - 1) X 100   </t>
  </si>
  <si>
    <r>
      <t xml:space="preserve">Crecimiento de la actividad turística </t>
    </r>
    <r>
      <rPr>
        <i/>
        <sz val="10"/>
        <color indexed="30"/>
        <rFont val="Soberana Sans"/>
        <family val="3"/>
      </rPr>
      <t xml:space="preserve">
</t>
    </r>
  </si>
  <si>
    <t>((Consumo turístico interior interno en el año T- consumo turístico interior interno en el año T-1)/(consumo turístico interior interno en el año T-1)*100</t>
  </si>
  <si>
    <t>Indice de incremento</t>
  </si>
  <si>
    <t>Estratégico-Eficiencia-Anual</t>
  </si>
  <si>
    <t>Los turistas aumentan como resultado de la promoción turística</t>
  </si>
  <si>
    <r>
      <t>Variación porcentual anual en la afluencia de turistas de internación a México</t>
    </r>
    <r>
      <rPr>
        <i/>
        <sz val="10"/>
        <color indexed="30"/>
        <rFont val="Soberana Sans"/>
        <family val="3"/>
      </rPr>
      <t xml:space="preserve">
Indicador Seleccionado</t>
    </r>
  </si>
  <si>
    <t>((Turistas de Internación del año T - Turistas de Internación del año T-1)/Turístas de Internación año T -1)*100</t>
  </si>
  <si>
    <t>Estratégico-Eficacia-Mensual</t>
  </si>
  <si>
    <r>
      <t>Inversión Promedio en promoción por turista internacional que llega a México</t>
    </r>
    <r>
      <rPr>
        <i/>
        <sz val="10"/>
        <color indexed="30"/>
        <rFont val="Soberana Sans"/>
        <family val="3"/>
      </rPr>
      <t xml:space="preserve">
</t>
    </r>
  </si>
  <si>
    <t>(Inversión en promoción en el mercado internacional en el año T/ Total de turistas internacionales en el año T)</t>
  </si>
  <si>
    <r>
      <t>Inversión promedio en promoción por turista nacional que llega a destinos en México</t>
    </r>
    <r>
      <rPr>
        <i/>
        <sz val="10"/>
        <color indexed="30"/>
        <rFont val="Soberana Sans"/>
        <family val="3"/>
      </rPr>
      <t xml:space="preserve">
</t>
    </r>
  </si>
  <si>
    <t>(Inversión en promoción en el mercado nacional en el año T/ Total de turistas nacionales en el año T)</t>
  </si>
  <si>
    <r>
      <t xml:space="preserve"> Tasa de Variación anual en la afluencia de turistas nacionales</t>
    </r>
    <r>
      <rPr>
        <i/>
        <sz val="10"/>
        <color indexed="30"/>
        <rFont val="Soberana Sans"/>
        <family val="3"/>
      </rPr>
      <t xml:space="preserve">
</t>
    </r>
  </si>
  <si>
    <t>((Número de turistas nacionales hospedados del año T - Turistas nacionales hospedados del año T -1) / Turistas nacionales hospedados del año T - 1) X  100</t>
  </si>
  <si>
    <t>Estratégico-Eficacia-Semestral</t>
  </si>
  <si>
    <t>A Campañas de publicidad realizadas</t>
  </si>
  <si>
    <r>
      <t>Porcentaje de la población objetivo en Norteamérica que tiene la intención de viajar a México en los próximos 6 meses.</t>
    </r>
    <r>
      <rPr>
        <i/>
        <sz val="10"/>
        <color indexed="30"/>
        <rFont val="Soberana Sans"/>
        <family val="3"/>
      </rPr>
      <t xml:space="preserve">
</t>
    </r>
  </si>
  <si>
    <t>(Número de encuestados que tienen intención de viajar a México en los próximos 6 meses / Número de encuestados que tienen la intención de viajar fuera de su país en los próximos 6 meses) X 100</t>
  </si>
  <si>
    <r>
      <t>Porcentaje de la población objetivo en México que tiene la intención de viajar dentro de México en los próximos 6 meses.</t>
    </r>
    <r>
      <rPr>
        <i/>
        <sz val="10"/>
        <color indexed="30"/>
        <rFont val="Soberana Sans"/>
        <family val="3"/>
      </rPr>
      <t xml:space="preserve">
</t>
    </r>
  </si>
  <si>
    <t>(Número de encuestados que tienen intención de viajar dentro de México en los próximos 6 meses / Número de encuestados que tienen la intención de viajar en los próximos 6 meses) X 100</t>
  </si>
  <si>
    <t>B Publicidad en línea y acciones de promoción en Internet realizados</t>
  </si>
  <si>
    <r>
      <t>Porcentaje de usuarios que califican entre 8 y 10 la experiencia en el sitio sobre el total de usuarios</t>
    </r>
    <r>
      <rPr>
        <i/>
        <sz val="10"/>
        <color indexed="30"/>
        <rFont val="Soberana Sans"/>
        <family val="3"/>
      </rPr>
      <t xml:space="preserve">
</t>
    </r>
  </si>
  <si>
    <t>(Número de usuarios que calificaron entre 8 y 10 la experiencia en el sitio/Número total de usuarios que calificaron su experiencia en el sitio)*100</t>
  </si>
  <si>
    <t>Estratégico-Calidad-Semestral</t>
  </si>
  <si>
    <r>
      <t>Páginas promedio por visitante del portal visitmexico (pageview)</t>
    </r>
    <r>
      <rPr>
        <i/>
        <sz val="10"/>
        <color indexed="30"/>
        <rFont val="Soberana Sans"/>
        <family val="3"/>
      </rPr>
      <t xml:space="preserve">
</t>
    </r>
  </si>
  <si>
    <t>((Páginas vistas del portal  visitmexico en el año T / Número de Visitas  al portal  visitmexico en el año T)</t>
  </si>
  <si>
    <t>Estratégico-Eficacia-Trimestral</t>
  </si>
  <si>
    <t>C Ferias y eventos internacionales con presencia de la marca México</t>
  </si>
  <si>
    <r>
      <t>Porcentaje de expositores satisfecho o muy satisfechos con las ferias y eventos internacionales</t>
    </r>
    <r>
      <rPr>
        <i/>
        <sz val="10"/>
        <color indexed="30"/>
        <rFont val="Soberana Sans"/>
        <family val="3"/>
      </rPr>
      <t xml:space="preserve">
</t>
    </r>
  </si>
  <si>
    <t>(Número de expositores satisfechos o muy satisfechos/total de expositores encuestados)x100</t>
  </si>
  <si>
    <t>Estratégico-Calidad-Anual</t>
  </si>
  <si>
    <t>D Acciones de Relaciones Públicas realizadas</t>
  </si>
  <si>
    <r>
      <t>Tasa de Retorno de la inversión de las campañas o acciones de relaciones públicas (Fams trips de Medios)</t>
    </r>
    <r>
      <rPr>
        <i/>
        <sz val="10"/>
        <color indexed="30"/>
        <rFont val="Soberana Sans"/>
        <family val="3"/>
      </rPr>
      <t xml:space="preserve">
</t>
    </r>
  </si>
  <si>
    <t>Valor publicitario generado por las acciones o campañas de Relaciones Públicas / Inversión en campañas o acciones de Relaciones Públicas</t>
  </si>
  <si>
    <t>Es la tasa de retorno  que indica cuantas veces la inversión en relaciones públicas, retorna en valor publicitario</t>
  </si>
  <si>
    <t>Estratégico-Eficiencia-Semestral</t>
  </si>
  <si>
    <t>A 1 Planeación, diseño y coordinación de campañas publicitarias cooperativas</t>
  </si>
  <si>
    <r>
      <t>Inversión promedio en promoción por turista de internación que llega a México</t>
    </r>
    <r>
      <rPr>
        <i/>
        <sz val="10"/>
        <color indexed="30"/>
        <rFont val="Soberana Sans"/>
        <family val="3"/>
      </rPr>
      <t xml:space="preserve">
</t>
    </r>
  </si>
  <si>
    <t>Inversión  en promoción en el mercado internacional / Total de turistas de internación</t>
  </si>
  <si>
    <t>Pesos por turista de internación</t>
  </si>
  <si>
    <t>Gestión-Eficiencia-Anual</t>
  </si>
  <si>
    <r>
      <t>Porcentaje de parctipación del Consejo de Promoción Turística de México en la inversión total en los proyectos cooperativos de promoción</t>
    </r>
    <r>
      <rPr>
        <i/>
        <sz val="10"/>
        <color indexed="30"/>
        <rFont val="Soberana Sans"/>
        <family val="3"/>
      </rPr>
      <t xml:space="preserve">
</t>
    </r>
  </si>
  <si>
    <t>(Inversión total del Consejo de Promoción Turística de México / La inversión total en proyectos cooperativos) X 100</t>
  </si>
  <si>
    <t>Gestión-Economía-Anual</t>
  </si>
  <si>
    <t>A 2 Planeación y diseño de campañas publicitarias institucionales</t>
  </si>
  <si>
    <r>
      <t>Porcentaje de la población objetivo de Norteamérica que recuerda publicidad turística de México</t>
    </r>
    <r>
      <rPr>
        <i/>
        <sz val="10"/>
        <color indexed="30"/>
        <rFont val="Soberana Sans"/>
        <family val="3"/>
      </rPr>
      <t xml:space="preserve">
</t>
    </r>
  </si>
  <si>
    <t>(Número de personas encuestadas que mencionan publicidad de México / Número de personas encuestados) X 100</t>
  </si>
  <si>
    <t>Gestión-Eficacia-Semestral</t>
  </si>
  <si>
    <t>B 3 Difusión y apoyo a las campañas institucionales y cooperativas en medios online</t>
  </si>
  <si>
    <r>
      <t>Porcentaje de cumplimiento en el ejercicio del presupuesto para campañas publicitarias online</t>
    </r>
    <r>
      <rPr>
        <i/>
        <sz val="10"/>
        <color indexed="30"/>
        <rFont val="Soberana Sans"/>
        <family val="3"/>
      </rPr>
      <t xml:space="preserve">
</t>
    </r>
  </si>
  <si>
    <t>(Presupuesto ejercido en actividades publicitarias en linea / Presupuesto programado en actividades publicitarias en linea)x100</t>
  </si>
  <si>
    <t>B 4 Difusión y apoyo a la comercialización de los productos y servicios turísticos en el portal visitmexico</t>
  </si>
  <si>
    <r>
      <t>Porcentaje de cumplimiento del número de horas programadas de servicio del portal visitmexico en el período.</t>
    </r>
    <r>
      <rPr>
        <i/>
        <sz val="10"/>
        <color indexed="30"/>
        <rFont val="Soberana Sans"/>
        <family val="3"/>
      </rPr>
      <t xml:space="preserve">
</t>
    </r>
  </si>
  <si>
    <t>((número de horas de servicio programadas - número de horas sin servicio no programado)/número de horas de servicio programadas)</t>
  </si>
  <si>
    <t>Gestión-Eficacia-Mensual</t>
  </si>
  <si>
    <t>C 5 Organización de la participación de México (CPTM y expositores) en Ferias y Eventos Internacionales</t>
  </si>
  <si>
    <r>
      <t>Atracción de participantes (expositores) en ferias y eventos internacionales en los que participa México a través del CPTM</t>
    </r>
    <r>
      <rPr>
        <i/>
        <sz val="10"/>
        <color indexed="30"/>
        <rFont val="Soberana Sans"/>
        <family val="3"/>
      </rPr>
      <t xml:space="preserve">
</t>
    </r>
  </si>
  <si>
    <t>(Número de expositores participantes en los pabellones de México en ferias  / Número de expositores participantes  en los pabellones de México programados) X 100</t>
  </si>
  <si>
    <r>
      <t>Organización de la participación de México (CPTM y expositores) en ferias y eventos internacionales</t>
    </r>
    <r>
      <rPr>
        <i/>
        <sz val="10"/>
        <color indexed="30"/>
        <rFont val="Soberana Sans"/>
        <family val="3"/>
      </rPr>
      <t xml:space="preserve">
</t>
    </r>
  </si>
  <si>
    <t>((Número de ferias y eventos internacionales en los que se participó)/(Número de ferias y eventos internacionales programadas a particiapar)*100</t>
  </si>
  <si>
    <t>D 6 Realización de viajes de familiarización con la industria turística y medios a los destinos nacionales</t>
  </si>
  <si>
    <r>
      <t>Porcentaje de viajes de familiarización realizados con respecto a lo programado</t>
    </r>
    <r>
      <rPr>
        <i/>
        <sz val="10"/>
        <color indexed="30"/>
        <rFont val="Soberana Sans"/>
        <family val="3"/>
      </rPr>
      <t xml:space="preserve">
</t>
    </r>
  </si>
  <si>
    <t>(Número de viajes de familiarización realizados / Número de viajes de familiarización programados) X 100</t>
  </si>
  <si>
    <r>
      <t xml:space="preserve">Tasa de variación anual en la entrada de divisas por visitantes internacionales
</t>
    </r>
    <r>
      <rPr>
        <sz val="10"/>
        <rFont val="Soberana Sans"/>
        <family val="2"/>
      </rPr>
      <t xml:space="preserve"> Causa : Mayor gasto promedio y crecimiento de turistas vía aérea. En diciembre el ingreso de divisas creció 6% impulsado por el crecimiento en los ingresos que genera el turismo aéreo que creció 9%.  Con base en su más reciente reporte, de enero a diciembre del año pasado, se alcanzó una cantidad de 13 mil 819 millones de dólares, esto es, 3.4 por ciento superior a los 13 mil 370 millones de dólares captados en 2008, que era considerado el mejor año del turismo.  Efecto: Mayor derrama económica en los  destinos turísticos del país Otros Motivos:</t>
    </r>
  </si>
  <si>
    <r>
      <t xml:space="preserve">Crecimiento de la actividad turística 
</t>
    </r>
    <r>
      <rPr>
        <sz val="10"/>
        <rFont val="Soberana Sans"/>
        <family val="2"/>
      </rPr>
      <t xml:space="preserve"> Causa : El turismo doméstico se desaceleró debido a que la economía nacional creció por debajo de lo previsto originalmente. Efecto:  El turismo creció por encima del desempeño mostrado en otras ramas de la economía: captación de divisas, llegada de turistas vía aérea y en gasto promedio. Otros Motivos:</t>
    </r>
  </si>
  <si>
    <r>
      <t xml:space="preserve">Variación porcentual anual en la afluencia de turistas de internación a México
</t>
    </r>
    <r>
      <rPr>
        <sz val="10"/>
        <rFont val="Soberana Sans"/>
        <family val="2"/>
      </rPr>
      <t xml:space="preserve"> Causa :  El turismo de internación aumentó 3.5% respecto al año anterior, impulsado por el dinámico incremento en el  turismo por vía aérea, el cual creció 7.6% con 12.223 millones de turistas.  El turismo fronterizo disminuyó 1.5% y el turismo de internación por vía terrestre sufrió una caída de 16.7%, a pesar de los crecimientos registrados en los últimos dos meses del año. Efecto: Esta cifra  representa 862 mil turistas adicionales respecto a 2012 Otros Motivos:</t>
    </r>
  </si>
  <si>
    <r>
      <t xml:space="preserve">Inversión Promedio en promoción por turista internacional que llega a México
</t>
    </r>
    <r>
      <rPr>
        <sz val="10"/>
        <rFont val="Soberana Sans"/>
        <family val="2"/>
      </rPr>
      <t xml:space="preserve"> Causa :  Mejoró la relación  de pesos invertidos por turistas internacionales. Por ser un indicador de naturaleza descendente  se aplica la siguiente formula (((Meta Aprobada ¿ Meta Alcanzada) X 100) /Meta Aprobada) + 100 Efecto:  Otros Motivos:Para el calculo del porcentaje de cumplimiento se  utiliza la siguiente formula, por ser un indicador de naturaleza decreciente en su mejora: (((Meta Aprobada - Meta Alcanzada) X 100) / Meta Aprobada) + 100  </t>
    </r>
  </si>
  <si>
    <r>
      <t xml:space="preserve">Inversión promedio en promoción por turista nacional que llega a destinos en México
</t>
    </r>
    <r>
      <rPr>
        <sz val="10"/>
        <rFont val="Soberana Sans"/>
        <family val="2"/>
      </rPr>
      <t xml:space="preserve"> Causa : Un crecimiento de turistas nacionales a cuarto de hotel menor de lo estimado, debido a la desaceleración de la economía nacional. Por ser un indicador de naturaleza descendente  se aplica la siguiente formula (Meta Aprobada ¿ Meta Alcanzada) X 100 /Meta Aprobada) + 100 Efecto:  Otros Motivos:Por ser un indicador de naturaleza descendente  se aplica la siguiente formula (Meta Aprobada ¿ Meta Alcanzada) X 100 /Meta Aprobada) + 100</t>
    </r>
  </si>
  <si>
    <r>
      <t xml:space="preserve"> Tasa de Variación anual en la afluencia de turistas nacionales
</t>
    </r>
    <r>
      <rPr>
        <sz val="10"/>
        <rFont val="Soberana Sans"/>
        <family val="2"/>
      </rPr>
      <t xml:space="preserve"> Causa : Creció el número absoluto de turistas domésticos a cuarto de hotel, sin embargo no en el mismo porcentaje que entre 2011 y 20122  que fue de 6.6%   debido a que la economía nacional sufrió una desaceleración afectando el ingreso disponible de los consumidores.  Efecto: En el acumulado del año al 29 de diciembre de 2013, los 70 centros turísticos monitoreados semanalmente por DataTur, las cifras mostraron un crecimiento de 1% con respecto al mismo periodo del 2012, y 7.6% en relación al año 2011. Se continuó creciendo pero a una tasa menor.    Otros Motivos:Estimación nacional en base a la información generada por el Sistema Data Tur, que recupera información generada por las Oficinas Estatales de Turismo del país</t>
    </r>
  </si>
  <si>
    <r>
      <t xml:space="preserve">Porcentaje de la población objetivo en Norteamérica que tiene la intención de viajar a México en los próximos 6 meses.
</t>
    </r>
    <r>
      <rPr>
        <sz val="10"/>
        <rFont val="Soberana Sans"/>
        <family val="2"/>
      </rPr>
      <t xml:space="preserve"> Causa : Se encuestó en el mes de diciembre solamente. Efecto:  Otros Motivos:</t>
    </r>
  </si>
  <si>
    <r>
      <t xml:space="preserve">Porcentaje de la población objetivo en México que tiene la intención de viajar dentro de México en los próximos 6 meses.
</t>
    </r>
    <r>
      <rPr>
        <sz val="10"/>
        <rFont val="Soberana Sans"/>
        <family val="2"/>
      </rPr>
      <t xml:space="preserve"> Causa : Encuesta corresponde a datos exclusivamente del mes de diciembre de 2013 Efecto:  Otros Motivos:Datos preliminares, resultado de la evaluación publicitaria de diciembre de 2013.</t>
    </r>
  </si>
  <si>
    <r>
      <t xml:space="preserve">Porcentaje de usuarios que califican entre 8 y 10 la experiencia en el sitio sobre el total de usuarios
</t>
    </r>
    <r>
      <rPr>
        <sz val="10"/>
        <rFont val="Soberana Sans"/>
        <family val="2"/>
      </rPr>
      <t xml:space="preserve"> Causa : La medición se estableció desde julio de 2013, por lo cual aún no se ha alcanzado el período de estabilización de este indicador. Efecto:  Otros Motivos:El Indicador de la Meta Aprobada y Modificada debe ser 76.09 y considerando este se llega a un cumplimiento de 98.6.</t>
    </r>
  </si>
  <si>
    <r>
      <t xml:space="preserve">Páginas promedio por visitante del portal visitmexico (pageview)
</t>
    </r>
    <r>
      <rPr>
        <sz val="10"/>
        <rFont val="Soberana Sans"/>
        <family val="2"/>
      </rPr>
      <t xml:space="preserve"> Causa : La Dirección de Mercado Personalizado e Internet (DMPI) no contó con agencias de Medios, tanto para los mercados Internacionales y el mercado nacional desde el 1o de Julio de 2013.     Esto impactó el desempeño programado para las actividades Online.     No se realizaron campañas en Motores de búsqueda, como Google o Bing-Yahoo los cuales dirigen a muchos usuarios al VisitMexico.com      Efecto:  Otros Motivos:</t>
    </r>
  </si>
  <si>
    <r>
      <t xml:space="preserve">Porcentaje de expositores satisfecho o muy satisfechos con las ferias y eventos internacionales
</t>
    </r>
    <r>
      <rPr>
        <sz val="10"/>
        <rFont val="Soberana Sans"/>
        <family val="2"/>
      </rPr>
      <t xml:space="preserve"> Causa : De acuerdo al resultado de la medición del desempeño de la participación de las organizaciones públicas y privadas mexicanas que utilizan las ferias y exposiciones internacionales de turismo como medio de promoción y comercialización de su oferta, se muestra que el 93% de los expositores se encuentran satisfechos o muy satisfechos con la feria, al evaluar   como Excelente o Bueno el Pabellón de México y como Excelente o Buena la Productividad para su empresa. Efecto:  Otros Motivos:</t>
    </r>
  </si>
  <si>
    <r>
      <t xml:space="preserve">Tasa de Retorno de la inversión de las campañas o acciones de relaciones públicas (Fams trips de Medios)
</t>
    </r>
    <r>
      <rPr>
        <sz val="10"/>
        <rFont val="Soberana Sans"/>
        <family val="2"/>
      </rPr>
      <t xml:space="preserve"> Causa :  La inversión se realizó durante el último trimestre del año  2013.  Por lo cual los datos de resultados se tendrán hasta 2014.           Efecto: Motivo por el cual  el retorno de la inversión se dará durante el primer semestre de 2014. Otros Motivos:</t>
    </r>
  </si>
  <si>
    <r>
      <t xml:space="preserve">Inversión promedio en promoción por turista de internación que llega a México
</t>
    </r>
    <r>
      <rPr>
        <sz val="10"/>
        <rFont val="Soberana Sans"/>
        <family val="2"/>
      </rPr>
      <t xml:space="preserve"> Causa : Incremento de llegadas de turismo de internación de 3.5 y menor inversión en promoción internacional. Efecto:  Otros Motivos:Por ser un indicador de naturaleza descendente  se aplica la siguiente formula (Meta Aprobada ¿ Meta Alcanzada) X 100 /Meta Aprobada) + 100</t>
    </r>
  </si>
  <si>
    <r>
      <t xml:space="preserve">Porcentaje de parctipación del Consejo de Promoción Turística de México en la inversión total en los proyectos cooperativos de promoción
</t>
    </r>
    <r>
      <rPr>
        <sz val="10"/>
        <rFont val="Soberana Sans"/>
        <family val="2"/>
      </rPr>
      <t xml:space="preserve"> Causa : Para el año 2013 hubo un ligero incremento en el monto que invirtió el Consejo de Promoción Turística de México, lo cual junto con una mayor inversión realizada por los Socios Comerciales Internacionales, nos permitió alcanzar una meta en la cual el porcentaje de participación de la inversión del Consejo fue mayor a la originalmente esperada.  Efecto:  Otros Motivos:Por ser un indicador de naturaleza descendente  se aplica la siguiente formula (Meta Aprobada ¿ Meta Alcanzada) X 100 /Meta Aprobada) + 100</t>
    </r>
  </si>
  <si>
    <r>
      <t xml:space="preserve">Porcentaje de la población objetivo de Norteamérica que recuerda publicidad turística de México
</t>
    </r>
    <r>
      <rPr>
        <sz val="10"/>
        <rFont val="Soberana Sans"/>
        <family val="2"/>
      </rPr>
      <t xml:space="preserve"> Causa : Datos al mes de diciembre exclusivamente. Efecto:  Otros Motivos:Cifras al cierre del ejercicio </t>
    </r>
  </si>
  <si>
    <r>
      <t xml:space="preserve">Porcentaje de cumplimiento en el ejercicio del presupuesto para campañas publicitarias online
</t>
    </r>
    <r>
      <rPr>
        <sz val="10"/>
        <rFont val="Soberana Sans"/>
        <family val="2"/>
      </rPr>
      <t xml:space="preserve"> Causa : Retraso en la asignación del presupuesto Efecto: Atrasos en el ejercicio del presupuesto, que se han ido regularizando. Otros Motivos:</t>
    </r>
  </si>
  <si>
    <r>
      <t xml:space="preserve">Porcentaje de cumplimiento del número de horas programadas de servicio del portal visitmexico en el período.
</t>
    </r>
    <r>
      <rPr>
        <sz val="10"/>
        <rFont val="Soberana Sans"/>
        <family val="2"/>
      </rPr>
      <t xml:space="preserve"> Causa : Las horas programadas de servicio se superaron en un  3% durante 2013, debido a que en la meta inicial, se consideró la probabilidad de horas sin servicio; sin embargo esta figuro no se dio porque el servicio fue continuo por los que se refleja el incremento de la meta alcanzada. Efecto:  Otros Motivos:</t>
    </r>
  </si>
  <si>
    <r>
      <t xml:space="preserve">Atracción de participantes (expositores) en ferias y eventos internacionales en los que participa México a través del CPTM
</t>
    </r>
    <r>
      <rPr>
        <sz val="10"/>
        <rFont val="Soberana Sans"/>
        <family val="2"/>
      </rPr>
      <t xml:space="preserve"> Causa : Derivado de alta demanda de participación en el Pabellón de México en las ferias IMEX America, SITV en Canadá  y WTM de Inglaterra, se incremento el numero de expositores previsto al pasar de 161 programados a 213 participantes, que promovieron la oferta turística de nuestro país ante compradores internacionales de los principales mercados emisores, cumpliendo en un 132.3  la meta proyectada.  Efecto:  Otros Motivos:</t>
    </r>
  </si>
  <si>
    <r>
      <t xml:space="preserve">Organización de la participación de México (CPTM y expositores) en ferias y eventos internacionales
</t>
    </r>
    <r>
      <rPr>
        <sz val="10"/>
        <rFont val="Soberana Sans"/>
        <family val="2"/>
      </rPr>
      <t xml:space="preserve"> Causa : Durante el año 2013 se supero la meta proyectada, participando en 7  ferias más a las proyectadas, siendo estas de las ferias de turismo más relevantes de los principales mercados emisores con el objeto  de contribuir al  incremento de turistas a México. Efecto:  Otros Motivos:</t>
    </r>
  </si>
  <si>
    <r>
      <t xml:space="preserve">Porcentaje de viajes de familiarización realizados con respecto a lo programado
</t>
    </r>
    <r>
      <rPr>
        <sz val="10"/>
        <rFont val="Soberana Sans"/>
        <family val="2"/>
      </rPr>
      <t xml:space="preserve"> Causa : Se realizaron todos los viajes de familiarización proyectados. Se superó la meta programada. Efecto:  Otros Motivos:</t>
    </r>
  </si>
  <si>
    <t>K021</t>
  </si>
  <si>
    <t>Proyectos de infraestructura de turismo</t>
  </si>
  <si>
    <t>W3N-Fondo Nacional de Fomento al Turismo</t>
  </si>
  <si>
    <t>3 - Incremento de la oferta turística orientada a proyectos viables y sustentables</t>
  </si>
  <si>
    <t>Contribuir al incremento de la infraestructura turística de México mediante el desarrollo de los nuevos* proyectos del FONATUR.</t>
  </si>
  <si>
    <r>
      <t>Tasa de variación en el desarrollo de infraestructura en los destinos turísticos donde se localizan los nuevos* proyectos del FONATUR.</t>
    </r>
    <r>
      <rPr>
        <i/>
        <sz val="10"/>
        <color indexed="30"/>
        <rFont val="Soberana Sans"/>
        <family val="3"/>
      </rPr>
      <t xml:space="preserve">
</t>
    </r>
  </si>
  <si>
    <t xml:space="preserve">(Superficie total de infraestructura desarrollada en los destinos turísticos donde se localizan los nuevos* proyectos del FONATUR en el año T/ superficie total de infraestructura desarrollada en los destinos turísticos donde se localizan los nuevos proyectos del FONATUR en diciembre de 2012). </t>
  </si>
  <si>
    <t>Los nuevos* proyectos de infraestructura turística y urbana del FONATUR son desarrollados de forma planeada.</t>
  </si>
  <si>
    <r>
      <t>Porcentaje de hectáreas urbanizadas dadas de alta en el inventario de Disponibilidad de venta para proyectos urbanos dentro de los nuevos* proyectos de FONATUR respecto del número de hectáreas planeadas.</t>
    </r>
    <r>
      <rPr>
        <i/>
        <sz val="10"/>
        <color indexed="30"/>
        <rFont val="Soberana Sans"/>
        <family val="3"/>
      </rPr>
      <t xml:space="preserve">
Indicador Seleccionado</t>
    </r>
  </si>
  <si>
    <t>(Número de hectáreas urbanizadas dadas de alta en el Inventario de Disponibilidad de venta de los nuevos* proyectos de infraestructura turistica del FONATUR en el año T/ Número de hectáreas planeadas para urbanización destinadas a darse de alta en el inventario de disponibilidad de venta de los nuevos proyectos de infraestructura turística de FONATUR en el año T)x100.</t>
  </si>
  <si>
    <t>A Superficie de los nuevos* proyectos de infraestructura turística del FONATUR urbanizada.</t>
  </si>
  <si>
    <r>
      <t>Superficie urbanizada total en los nuevos* proyectos del FONATUR</t>
    </r>
    <r>
      <rPr>
        <i/>
        <sz val="10"/>
        <color indexed="30"/>
        <rFont val="Soberana Sans"/>
        <family val="3"/>
      </rPr>
      <t xml:space="preserve">
</t>
    </r>
  </si>
  <si>
    <t>Hectáreas urbanizadas dadas de alta en el inventario de disponibilidad del FONATUR de los nuevos proyectos</t>
  </si>
  <si>
    <t>Hectárea</t>
  </si>
  <si>
    <t>A 1 Construcción de obra de urbanización para los nuevos proyectos turísticos del FONATUR.</t>
  </si>
  <si>
    <r>
      <t>Presupuesto destinado a obras de urbanización en los nuevos proyectos de infraestructura turistica del FONATUR</t>
    </r>
    <r>
      <rPr>
        <i/>
        <sz val="10"/>
        <color indexed="30"/>
        <rFont val="Soberana Sans"/>
        <family val="3"/>
      </rPr>
      <t xml:space="preserve">
</t>
    </r>
  </si>
  <si>
    <t>Recursos presupuestales  destinados a la urbanización para los nuevos proyectos</t>
  </si>
  <si>
    <t>Pesos</t>
  </si>
  <si>
    <t>A 2 Construcción de obra de cabeza y equipamiento turístico y urbano* para los nuevos proyectos turísticos del FONATUR.</t>
  </si>
  <si>
    <r>
      <t>Presupuesto destinado a obras de cabeza y equipamiento turístico y urbano** para los nuevos proyectos turísticos del FONATUR.</t>
    </r>
    <r>
      <rPr>
        <i/>
        <sz val="10"/>
        <color indexed="30"/>
        <rFont val="Soberana Sans"/>
        <family val="3"/>
      </rPr>
      <t xml:space="preserve">
</t>
    </r>
  </si>
  <si>
    <t>Recursos presupuestales destinados a obra de cabeza y equipamiento para los nuevos proyectos de infraestructura turística del FONATUR.</t>
  </si>
  <si>
    <t>U001</t>
  </si>
  <si>
    <t>Apoyos para el Desarrollo de la Oferta Turística</t>
  </si>
  <si>
    <t>210-Dirección General de Programas Regionales</t>
  </si>
  <si>
    <t>Contribuir al desarrollo del sector turístico en las localidades con vocación turística mediante el desarrollo de infraestructura y equipamiento.</t>
  </si>
  <si>
    <r>
      <t xml:space="preserve"> Variación porcentual en el valor agregado del sector turismo</t>
    </r>
    <r>
      <rPr>
        <i/>
        <sz val="10"/>
        <color indexed="30"/>
        <rFont val="Soberana Sans"/>
        <family val="3"/>
      </rPr>
      <t xml:space="preserve">
</t>
    </r>
  </si>
  <si>
    <t xml:space="preserve"> ((Y - Yh) / Yh)*100 Y= Valor agregado que aporta el sector turismo en las localidades apoyadas. Yh= Valor agregado que hubiera aportado el sector turismo en las localidades apoyadas si no existiera el Programa.</t>
  </si>
  <si>
    <t>Estratégico-Eficacia-Quinquenal</t>
  </si>
  <si>
    <r>
      <t xml:space="preserve"> Variación porcentual del impacto del Programa en el empleo del sector turismo</t>
    </r>
    <r>
      <rPr>
        <i/>
        <sz val="10"/>
        <color indexed="30"/>
        <rFont val="Soberana Sans"/>
        <family val="3"/>
      </rPr>
      <t xml:space="preserve">
</t>
    </r>
  </si>
  <si>
    <t xml:space="preserve"> ((E - Eh) / Eh)/*100 E = Empleo del sector turismo en las localidades apoyadas. Eh = Empleo que hubiera tenido el sector turismo en las localidades apoyadas si no existiera el Programa.</t>
  </si>
  <si>
    <t>Las localidades con vocación turística fortalecen su actividad con los proyectos turísticos de obra pública</t>
  </si>
  <si>
    <r>
      <t xml:space="preserve"> Porcentaje de proyectos turísticos de obra pública en operación dos años despues de concluidos.</t>
    </r>
    <r>
      <rPr>
        <i/>
        <sz val="10"/>
        <color indexed="30"/>
        <rFont val="Soberana Sans"/>
        <family val="3"/>
      </rPr>
      <t xml:space="preserve">
Indicador Seleccionado</t>
    </r>
  </si>
  <si>
    <t xml:space="preserve"> (Proyectos turísticos en operación en el año T que fueron concluidos en el año T-2/ Proyectos concluidos en al año T-2) X100</t>
  </si>
  <si>
    <r>
      <t xml:space="preserve"> Porcentaje de Visitantes que recomendarían el sitio turístico</t>
    </r>
    <r>
      <rPr>
        <i/>
        <sz val="10"/>
        <color indexed="30"/>
        <rFont val="Soberana Sans"/>
        <family val="3"/>
      </rPr>
      <t xml:space="preserve">
</t>
    </r>
  </si>
  <si>
    <t xml:space="preserve"> (Visitantes encuestados que calificaron entre 8 y 10 la recomedación del sitio / Total de visitantes encuestados que calificaron la recomendación al sitio) * 100</t>
  </si>
  <si>
    <t>Estratégico-Calidad-Bianual</t>
  </si>
  <si>
    <t>A Proyectos de obra pública y de estrategia sectorial concluidos en localidades con vocación turística.</t>
  </si>
  <si>
    <r>
      <t xml:space="preserve"> Porcentaje de proyectos turísticos concluidos.</t>
    </r>
    <r>
      <rPr>
        <i/>
        <sz val="10"/>
        <color indexed="30"/>
        <rFont val="Soberana Sans"/>
        <family val="3"/>
      </rPr>
      <t xml:space="preserve">
</t>
    </r>
  </si>
  <si>
    <t xml:space="preserve"> (Proyectos turísticos concluidos / Proyectos turísticos apoyados) * 100</t>
  </si>
  <si>
    <t>B Proyectos de Turismo de Naturaleza Sustentables concluidos</t>
  </si>
  <si>
    <r>
      <t>Porcentaje de proyectos de turismo de naturaleza concluidos</t>
    </r>
    <r>
      <rPr>
        <i/>
        <sz val="10"/>
        <color indexed="30"/>
        <rFont val="Soberana Sans"/>
        <family val="3"/>
      </rPr>
      <t xml:space="preserve">
</t>
    </r>
  </si>
  <si>
    <t>(Proyectos de turismo de Naturaleza concluidos / proyectos turísticos apoyados) *100</t>
  </si>
  <si>
    <t>A 1 Evaluación y aprobación de proyectos turísticos</t>
  </si>
  <si>
    <r>
      <t xml:space="preserve"> Porcentaje de proyectos turísticos de obra pública y de estrategia sectorial evaluados y aprobados.</t>
    </r>
    <r>
      <rPr>
        <i/>
        <sz val="10"/>
        <color indexed="30"/>
        <rFont val="Soberana Sans"/>
        <family val="3"/>
      </rPr>
      <t xml:space="preserve">
</t>
    </r>
  </si>
  <si>
    <t xml:space="preserve"> (Proyectos evaluados y aprobados/Proyectos propuestos)*100</t>
  </si>
  <si>
    <r>
      <t>Porcentaje de proyectos de turismo de naturaleza evaluados y aprobados</t>
    </r>
    <r>
      <rPr>
        <i/>
        <sz val="10"/>
        <color indexed="30"/>
        <rFont val="Soberana Sans"/>
        <family val="3"/>
      </rPr>
      <t xml:space="preserve">
</t>
    </r>
  </si>
  <si>
    <t>(Proyectos de turismo de naturaleza evaluados y aprobados / proyectos de turismo de naturaleza propuestos) * 100</t>
  </si>
  <si>
    <t>A 2 Generación de Instrumentos jurídicos</t>
  </si>
  <si>
    <r>
      <t>Porcentaje de Convenios suscritos</t>
    </r>
    <r>
      <rPr>
        <i/>
        <sz val="10"/>
        <color indexed="30"/>
        <rFont val="Soberana Sans"/>
        <family val="3"/>
      </rPr>
      <t xml:space="preserve">
</t>
    </r>
  </si>
  <si>
    <t>(Entidades Federativas con convenios suscritos / entidades federativas) *100</t>
  </si>
  <si>
    <t>Gestión-Eficacia-Cuatrimestral</t>
  </si>
  <si>
    <r>
      <t>Porcentaje de convenios suscritos que incluyen proyectos de turismo de naturaleza</t>
    </r>
    <r>
      <rPr>
        <i/>
        <sz val="10"/>
        <color indexed="30"/>
        <rFont val="Soberana Sans"/>
        <family val="3"/>
      </rPr>
      <t xml:space="preserve">
</t>
    </r>
  </si>
  <si>
    <t>(Entidades federativas con convenios suscritos con proyectos de Turismo de Naturaleza / entidades federativas) * 100</t>
  </si>
  <si>
    <t>A 3 Aportación de recursos publicos para proyectos turísticos</t>
  </si>
  <si>
    <r>
      <t>Porcentaje de inversión pública detonada mediante convenios de colaboración en materia de subsidios.</t>
    </r>
    <r>
      <rPr>
        <i/>
        <sz val="10"/>
        <color indexed="30"/>
        <rFont val="Soberana Sans"/>
        <family val="3"/>
      </rPr>
      <t xml:space="preserve">
</t>
    </r>
  </si>
  <si>
    <t>(recursos públicos complementarios aportados por la entidades federativas y los municipios / recursos federales reasignados a las entidades federativas) * 100</t>
  </si>
  <si>
    <t>Gestión-Economía-Cuatrimestral</t>
  </si>
  <si>
    <r>
      <t>Monto de inversión federal para el desarrollo de proyectos de turismo de naturaleza</t>
    </r>
    <r>
      <rPr>
        <i/>
        <sz val="10"/>
        <color indexed="30"/>
        <rFont val="Soberana Sans"/>
        <family val="3"/>
      </rPr>
      <t xml:space="preserve">
</t>
    </r>
  </si>
  <si>
    <t>(Suma de los recursos federales ejercidos para el desarrollo de proyectos de turismo de naturaleza)</t>
  </si>
  <si>
    <t>A 4 Segumiento y evaluación física-financiera de los instrumentos jurídicos suscritos con las entidades federativas</t>
  </si>
  <si>
    <r>
      <t>Porcentaje de reuniones de seguimiento y evaluación física y financiera</t>
    </r>
    <r>
      <rPr>
        <i/>
        <sz val="10"/>
        <color indexed="30"/>
        <rFont val="Soberana Sans"/>
        <family val="3"/>
      </rPr>
      <t xml:space="preserve">
</t>
    </r>
  </si>
  <si>
    <t>(Reuniones de seguimiento y evaluación realizadas / reuniones de seguimiento y evaluación programadas) * 100</t>
  </si>
  <si>
    <r>
      <t>Porcentaje de reuniones  de seguimiento y evaluación física y financiera de los proyectos de turismo de naturaleza</t>
    </r>
    <r>
      <rPr>
        <i/>
        <sz val="10"/>
        <color indexed="30"/>
        <rFont val="Soberana Sans"/>
        <family val="3"/>
      </rPr>
      <t xml:space="preserve">
</t>
    </r>
  </si>
  <si>
    <t>(Reuniones de seguimiento y evaluación realizadas de los proyectos de turismo de naturaleza / reuniones de seguimiento y evaluación programadas de los proyectos de turismo de naturaleza) * 100</t>
  </si>
  <si>
    <r>
      <t xml:space="preserve"> Porcentaje de proyectos turísticos de obra pública en operación dos años despues de concluidos.
</t>
    </r>
    <r>
      <rPr>
        <sz val="10"/>
        <rFont val="Soberana Sans"/>
        <family val="2"/>
      </rPr>
      <t xml:space="preserve"> Causa : El resultado de esta meta fue superior en un 115.50% en relación a lo programado, siendo la causa principal que el porcentaje del 85.06% cuando se registro fue estimado, debido a que existen muchas variables que impiden calcular un dato exacto de lo esperado, y en este caso esas variables son las siguientes:  1. Esta sujeto al número de proyectos de obra pública que se reciban por parte de las Entidades Federativas y al número de ellos que la SECTUR autorice. 2. Que los Estados o municipios tengan implementado un programa de mantenimiento y conservación para que estos sigan operando. 3. Que las obras de los proyectos concluidos en años anteriores no hayan sufrido daños por situaciones de fenómenos climáticos o problemas de orden social, que hayan impedido su operación y conservación.  Estos puntos son los más relevantes, sin embargo, cabe destacar que de los 189 proyectos de obra pública apoyados, 171 se ejecutaron y 18 se cancelaron, de ahí se desprende que en el año 2013, 168 se encuentran en operación, con buenas condiciones 145 y con 23 proyectos en condiciones regulares de acuerdo a la información que los Estados de la República reportaron.  Efecto: De acuerdo a la tendencia de años anteriores que se ha manejado este indicador, el porcentaje de proyectos turísticos de obra pública en operación dos años después de concluidos, es positivo ya que el número de proyectos se ha incrementado, lo cual ha creado conciencia en los Estados y municipios en mantener operándolos y por consecuencia mejorar la infraestructura turística, el equipamiento, mobiliario  y servicios, la imagen urbana, la señalética y señalización turística y tener una mejor oferta ante los visitantes. Otros Motivos:</t>
    </r>
  </si>
  <si>
    <r>
      <t xml:space="preserve"> Porcentaje de Visitantes que recomendarían el sitio turístico
</t>
    </r>
    <r>
      <rPr>
        <sz val="10"/>
        <rFont val="Soberana Sans"/>
        <family val="2"/>
      </rPr>
      <t xml:space="preserve"> Causa : La frecuencia de este indicador es bianual, el último año que se reporto fue en 2012 y corresponderá hasta el 2014 reportar nuevamente este indicador, por tal razón para 2013 se encuentra en ceros. Efecto:  Otros Motivos:</t>
    </r>
  </si>
  <si>
    <r>
      <t xml:space="preserve"> Porcentaje de proyectos turísticos concluidos.
</t>
    </r>
    <r>
      <rPr>
        <sz val="10"/>
        <rFont val="Soberana Sans"/>
        <family val="2"/>
      </rPr>
      <t xml:space="preserve"> Causa : De los 309 proyectos turísticos apoyados, se detectaron al 31 de diciembre de 2013 que el 8% se cancelaron quedando en teoría a realizar únicamente 285 que representa el 92.23% de la meta alcanzada. Inicialmente se estimó alcanzar el 85.09% de proyectos turísticos concluidos, que representarían 194 de 228, pero de acuerdo a lo establecido en los Convenios de Subsidios suscritos se determinó manejar los siguientes datos. Cabe señalar, que la fuente de información se deriva específicamente de los reportes y documentos que remiten las Entidades Federativas, pero no es posible contar con ella oportunamente, debido a que la periodicidad con la que se recibe es variable y por lo general fuera de tiempo, por lo que el resultado que se reporta es estimado.  Efecto: Lo importante que se persigue con este indicador es conocer qué porcentaje de proyectos realmente son concluidos en base a lo autorizado, para efectos de poder implementar medidas que permitan la realización de los proyectos apoyados y bajar el índice de cancelaciones de los mismos por parte de las Entidades Federativas, aunque su frecuencia de medición no es adecuada, por lo menos en este ejercicio, ya que la información es recibida desfasada. Otros Motivos:</t>
    </r>
  </si>
  <si>
    <r>
      <t xml:space="preserve"> Porcentaje de proyectos turísticos de obra pública y de estrategia sectorial evaluados y aprobados.
</t>
    </r>
    <r>
      <rPr>
        <sz val="10"/>
        <rFont val="Soberana Sans"/>
        <family val="2"/>
      </rPr>
      <t xml:space="preserve"> Causa : La meta anual de este indicador se estimó, entre lo recibido y lo aprobado, ya que no es posible determinar cuántos proyectos realmente propondrán las Entidades Federativas porque el proceso en cuanto a los tiempos es diferente que cuando se registran las metas de los indicadores de la MIR en cada ejercicio.  Para el ejercicio 2013 las Entidades Federativas de manera acumulada presentaron en total 343 proyectos de obra pública y de estrategia sectorial para ser evaluados, de los cuales fueron aprobados 309, los cuales de acuerdo a los lineamientos establecidos fueron los que se apegaron a los requisitos y al monto del presupuesto autorizado en el PEF.  Básicamente esa es la causa principal del porque el resultado de la meta anual fue superior en un 28.7% y por ese mismo motivo se calculó con los datos del denominador de 343 y numerador de 309, logrando el 90.09%. Caso contrario, si nos hubiéramos basado en el denominador de 300 contra el numerador de 210, el resultado también será mayor calculado entre 300 y 309, llegando a un porcentaje del 103.  Efecto: El hecho de haber apoyado un número mayor de proyectos de obra pública y de estrategia sectorial representa para las Entidades Federativas un mayor desarrollo en sus localidades y regiones donde se busca detonar turísticamente para tener una mejor oferta y captar un número mayor de visitantes en el mediano y largo plazo, una vez que se tenga el impacto y beneficios que de este tipo de proyectos se espera. Otros Motivos:</t>
    </r>
  </si>
  <si>
    <r>
      <t xml:space="preserve">Porcentaje de proyectos de turismo de naturaleza evaluados y aprobados
</t>
    </r>
    <r>
      <rPr>
        <sz val="10"/>
        <rFont val="Soberana Sans"/>
        <family val="2"/>
      </rPr>
      <t xml:space="preserve"> Causa : Se cumplió la meta programada. Se evaluaron todos los proyectos presentados por las Secretarías de Turismo de los Gobiernos Estatales y fueron incluidos en los Convenios suscritos de acuerdo al presupuesto otorgado para el Programa Especial Concurrente del ejercicio fiscal 2013. Efecto: Se cumplió la meta programada. Se apoyaron proyectos de Turismo de Naturaleza que inciden en el desarrollo del turismo rural. Otros Motivos:Ninguno</t>
    </r>
  </si>
  <si>
    <r>
      <t xml:space="preserve">Porcentaje de reuniones de seguimiento y evaluación física y financiera
</t>
    </r>
    <r>
      <rPr>
        <sz val="10"/>
        <rFont val="Soberana Sans"/>
        <family val="2"/>
      </rPr>
      <t xml:space="preserve"> Causa : A partir del ejercicio 2013 el Programa Presupuestal que venía operando cambio de I002 a U001 Subsidios, lo que implico tener que sustituir el instrumento jurídico que se tenía establecido hasta el año 2012 denominado Convenio de Coordinación en Materia de Reasignación de Recursos por el de Convenio de Coordinación para el Otorgamiento de un Subsidio en Materia de Desarrollo Turístico, el cual fue validado y autorizado hasta finales de abril de 2013 por las instancias correspondientes, lo cual trajo como consecuencia que su formalización se retrasara y afectando la transferencia de los recursos federales programados, los procesos de licitación, contratación e inicio de los proyectos turísticos y el ejercicio de los recursos por parte de las Entidades Federativas, por lo que las reuniones de seguimiento y evaluación física y financiera no se realizaron en tiempo como se tenían previstas a partir del tercer trimestre del año. Efecto: No cumplir la meta anual programada. Sin embargo, la UR responsable de este programa continuará realizando las reuniones durante el año 2014 hasta finiquitar las operaciones y finiquitar el Convenio suscrito con cada Entidad Federativa.  Otros Motivos:No se suscribió el Convenio de Subsidios con el Estado de Colima. Los Estados de Baja California Sur, Morelos y Querétaro solicitaron modificaciones al Convenio originalmente suscrito, y el Estado de Guerrero solicito en dos ocasiones modificaciones al Convenio original. </t>
    </r>
  </si>
  <si>
    <r>
      <t xml:space="preserve">Tasa de variación en el desarrollo de infraestructura en los destinos turísticos donde se localizan los nuevos* proyectos del FONATUR.
</t>
    </r>
    <r>
      <rPr>
        <sz val="10"/>
        <rFont val="Soberana Sans"/>
        <family val="2"/>
      </rPr>
      <t xml:space="preserve"> Causa : Este comportamiento se explica principalmente por lo siguiente:   Derivado de que no se generó el avance de 80% en las obras de urbanización requerido del Proyecto Playa Espíritu Teacapán Sinaloa, con 2.18 Ha. programadas para 2013,  no se contaron con los elementos necesarios para  su alta en el inventario de disponibilidad, por lo que se reprogramó su alta para los años subsecuentes.   La línea base de 1,364 has, corresponde a las altas en el inventario de disponibilidad generadas en el periodo 2006-2012, reportadas en los Informes de Autoevaluación de cada año, siendo las 1,364 has el 1.00, y debido a que no se generó el alta programada del Proyecto Capomo, no se reflejó ningún incremento a ésta superficie, por lo que continua siendo 1.00, sin embargo, derivado de su reprogramación, se reflejara su incremento una vez que sean concluidas las obras de urbanización y se emitan las altas en el inventario de disponibilidad.</t>
    </r>
  </si>
  <si>
    <r>
      <t xml:space="preserve">Presupuesto destinado a obras de urbanización en los nuevos proyectos de infraestructura turistica del FONATUR
</t>
    </r>
    <r>
      <rPr>
        <sz val="10"/>
        <rFont val="Soberana Sans"/>
        <family val="2"/>
      </rPr>
      <t xml:space="preserve"> Causa : ¿FONATUR estableció para 2013 el indicador de gestión ¿presupuesto destinado a obras de urbanización en los nuevos proyectos de infraestructura turística del FONATUR¿, que mide la inversión destinada a la construcción de infraestructura en la etapa de urbanización de los nuevos proyectos. La meta programada fue 226 798 879 pesos; al cierre del año la meta alcanzada fue de 189 850 187 pesos, lo que significó el 83.7% de la meta aprobada. Este comportamiento se explica por lo siguiente:   1/ En un primer tiempo, y de acuerdo a una estrategia del FONATUR, se transfirieron recursos a las Filiales para su capitalización por un importe de $284,601,028.0, mismos que fue autorizado por el Comité Técnico de FONATUR tomado en su segunda sesión ordinaria No. 207 celebrada el día 10 de junio de 2013.    2/ Por otra parte se tuvo que replantear el programa original autorizado, toda vez que las obras originalmente programadas no correspondían a las necesidades del ejercicio 2013, consecuentemente  se realizaron varias modificaciones al presupuesto a lo largo del ejercicio 2013.   3/ Por otra parte se tuvo que ajustar el programa de obras considerando a las reservas que realizó la SHCP durante este ejercicio 2013, citadas en la página 8 de este informe.</t>
    </r>
  </si>
  <si>
    <r>
      <t xml:space="preserve">Porcentaje de hectáreas urbanizadas dadas de alta en el inventario de Disponibilidad de venta para proyectos urbanos dentro de los nuevos* proyectos de FONATUR respecto del número de hectáreas planeadas.
</t>
    </r>
    <r>
      <rPr>
        <sz val="10"/>
        <rFont val="Soberana Sans"/>
        <family val="2"/>
      </rPr>
      <t xml:space="preserve"> Causa : ¿Este comportamiento se explica principalmente por lo siguiente:   ¿Derivado de que no se generó el avance de 80% en las obras de urbanización requerido del Proyecto Playa Espíritu Teacapán Sinaloa, con 2.18 Ha. programadas para 2013,  no se contaron con los elementos necesarios para a su alta en el inventario de disponibilidad, por lo que se reprogramó su alta para 2014.   ¿Las 2.18 Ha programadas del proyecto Playa Espíritu, corresponden al 1.50% de la superficie total programada en éste indicador para el periodo 2013-2019, por lo que al no generarse las altas, no se reflejó ningún incremento en éste porcentaje.</t>
    </r>
  </si>
  <si>
    <r>
      <t xml:space="preserve">Presupuesto destinado a obras de cabeza y equipamiento turístico y urbano** para los nuevos proyectos turísticos del FONATUR.
</t>
    </r>
    <r>
      <rPr>
        <sz val="10"/>
        <rFont val="Soberana Sans"/>
        <family val="2"/>
      </rPr>
      <t xml:space="preserve"> Causa : ¿FONATUR estableció para 2013 el indicador de gestión ¿presupuesto destinado a obras de cabeza y equipamiento turístico y urbano**para los nuevos proyectos turísticos del FONATUR, que mide el monto de recursos destinados a las obras de infraestructura de cabeza y, de equipamiento turístico y urbano de los nuevos proyectos. La meta programada fue 113 841 121 pesos; al cierre del año la meta alcanzada fue de 12 743 314 pesos, lo que significó el 11.2% de la meta aprobada. Este comportamiento se explica por lo siguiente:   1/   De acuerdo a una estrategia del FONATUR, se transfirieron recursos a las Filiales para su capitalización por un importe de $284,601,028.0, conforme al acuerdo del Comité Técnico tomado en su segunda sesión ordinaria No. 207, celebrada el 10 de junio de 2013, en donde los proyecto de inversión afectados son: programa de obras del CIP Ixtapa, Huatulco, Nayarit, Costa Pacífico, Rehabilitación de Servicios en Cabo San Lucas, Programa de Obras de la Segunda Etapa del Cip Loreto, Equipamiento de Casetas en Boulevard Kukulcán, Mantenimiento y Operación del Centro integralmente Planeado y PTI del Caribe, del Pacífico y de la Península .    2/ Por otra parte se tuvo que replantear el programa original autorizado, toda vez que las obras originalmente programadas no correspondían a las necesidades del ejercicio 2013, consecuentemente  se realizaron varias modificaciones al presupuesto a lo largo del ejercicio 2013.    3/ Por otra parte se tuvo que ajustar el programa de obras considerando las reservas que realizó la SHCP durante este ejercicio 2013, citadas en la página 8 de este informe.</t>
    </r>
  </si>
  <si>
    <r>
      <t xml:space="preserve">Superficie urbanizada total en los nuevos* proyectos del FONATUR
</t>
    </r>
    <r>
      <rPr>
        <sz val="10"/>
        <rFont val="Soberana Sans"/>
        <family val="2"/>
      </rPr>
      <t xml:space="preserve"> Causa : Derivado de que no se generó el avance de 80% en las obras de urbanización requerido del Proyecto Playa Espíritu Teacapán Sinaloa, con 2.18 Ha. programadas para 2013,  no se contaron con los elementos necesarios para a su alta en el inventario de disponibilidad, por lo que se reprogramó su alta para 2014.</t>
    </r>
  </si>
  <si>
    <r>
      <t xml:space="preserve">Porcentaje de reuniones  de seguimiento y evaluación física y financiera de los proyectos de turismo de naturaleza
</t>
    </r>
    <r>
      <rPr>
        <sz val="10"/>
        <rFont val="Soberana Sans"/>
        <family val="2"/>
      </rPr>
      <t xml:space="preserve"> Causa : Se cumplió la meta programada. Se llevaron a cabo las reuniones correspondientes a fin de conocer y definir los proyectos que fueron incorporados a los Convenios suscritos con las Secretarías de Turismo de los Gobiernos Estatales. Efecto: Se cumplió la meta programada. Con la aprobación de los proyectos se apoyó el desarrollo del Turismo de Naturaleza en aspectos vinculados al turismo rural, conforme al recurso otorgado por la Secretaría de Hacienda al Programa Especial Concurrente.</t>
    </r>
  </si>
  <si>
    <r>
      <t xml:space="preserve">Monto de inversión federal para el desarrollo de proyectos de turismo de naturaleza
</t>
    </r>
    <r>
      <rPr>
        <sz val="10"/>
        <rFont val="Soberana Sans"/>
        <family val="2"/>
      </rPr>
      <t xml:space="preserve"> Causa : Se cumplio la meta programada. En la programación inicial del indicador se contempló un presupuesto de 140 MDP, sin embargo la Secretaría de Hacienda aprobó para el ejercicio fiscal de 2013 un monto de 147 MDP, correspondiente a un 5% mas de lo originalmente programado, por lo que se apoyó un mayor número de proyectos. Efecto: Se cumplió la meta programada. Se ejercieron los recursos otorgados por la Secretaría de Hacienda al Programa Especial Concurrente a mayor número de proyectos, mejorando con ello el desarrollo del Turismo de Naturaleza en aspectos vinculados al turismo rural.</t>
    </r>
  </si>
  <si>
    <r>
      <t xml:space="preserve">Porcentaje de inversión pública detonada mediante convenios de colaboración en materia de subsidios.
</t>
    </r>
    <r>
      <rPr>
        <sz val="10"/>
        <rFont val="Soberana Sans"/>
        <family val="2"/>
      </rPr>
      <t xml:space="preserve"> Causa : Para el ejercicio 2013 se estimó detonar la cantidad de $2,706,000,000 derivado de la aportación conjunta de recursos que se estableció entre la Federación a través de la SECTUR y las Entidades Federativas.   A través de la formalización de 31 Convenios de Coordinación para el Otorgamiento de un Subsidio en Materia de Desarrollo Turístico con el mismo número de Entidades Federativas, se derivó un monto a detonar por la cantidad de $3,037,117,006 que representó una variación de más por $331,117,006, siendo las causas principales las siguientes:   1. Por parte de la Federación o sea SECTUR, el monto convenido fue mayor, en virtud de que se consideró el recurso PEC para concentrarlo dentro de los proyectos turísticos apoyados y canalizar el importe a través del instrumento jurídico denominado Convenio en Materia de Subsidios.   2. El Estado de Querétaro convino detonar una cantidad mayor al de la Federación.  Efecto: Las Entidades Federativas dispondrán de un 12.2% más de recursos bipartitas para la ejecución de 309 proyectos, que traerá como beneficio la ampliación de los conceptos inicialmente programados.</t>
    </r>
  </si>
  <si>
    <r>
      <t xml:space="preserve">Porcentaje de convenios suscritos que incluyen proyectos de turismo de naturaleza
</t>
    </r>
    <r>
      <rPr>
        <sz val="10"/>
        <rFont val="Soberana Sans"/>
        <family val="2"/>
      </rPr>
      <t xml:space="preserve"> Causa : Se cumplio la meta programada. De acuerdo a las solicitudes presentadas por las Secretarías de Turismo de los Gobiernos Estatales y con base al recurso aprobado por la Secretaría de Hacienda para el Programa Especial Concurrente se apoyaron los proyectos de Turismo de Naturaleza en zonas vinculadas al turismo rural.  Efecto: Se cumplio con la meta programada. Se apoyaron los proyectos solicitados.</t>
    </r>
  </si>
  <si>
    <r>
      <t xml:space="preserve">Porcentaje de Convenios suscritos
</t>
    </r>
    <r>
      <rPr>
        <sz val="10"/>
        <rFont val="Soberana Sans"/>
        <family val="2"/>
      </rPr>
      <t xml:space="preserve"> Causa : El Estado de Colima no suscribió el Convenio en materia de Subsidios, en virtud de no tener solventadas las observaciones derivadas de Auditorías practicadas por la Secretaría de la Función Pública, y al tener la recomendación de no asignar recursos a esta Entidad Federativa, no fue posible cumplir la meta al cien por ciento. Efecto: El Estado de Colima se ha visto afectado por tercer año consecutivo, al no recibir recursos federales para la realización de los proyectos turísticos propuestos.</t>
    </r>
  </si>
  <si>
    <r>
      <t xml:space="preserve">Porcentaje de proyectos de turismo de naturaleza concluidos </t>
    </r>
    <r>
      <rPr>
        <sz val="10"/>
        <rFont val="Soberana Sans"/>
        <family val="2"/>
      </rPr>
      <t xml:space="preserve"> Causa : Se cumplió la meta programada. En el caso de Veracruz se modifico el proyecto, aspecto que no afecto el presupuesto programado ni la ejecución del Programa. Efecto: Se cumplio la meta programada Otros Motivos:Se cumplio la meta programada</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</si>
</sst>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4" fontId="0" fillId="0" borderId="41" xfId="0" applyNumberFormat="1" applyBorder="1" applyAlignment="1">
      <alignment horizontal="right" vertical="top" wrapText="1"/>
    </xf>
    <xf numFmtId="2" fontId="0" fillId="0" borderId="41" xfId="0" applyNumberFormat="1" applyFill="1" applyBorder="1" applyAlignment="1">
      <alignment horizontal="right" vertical="top" wrapText="1"/>
    </xf>
    <xf numFmtId="2" fontId="0" fillId="0" borderId="44" xfId="0" applyNumberForma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3" xfId="0" applyFill="1" applyBorder="1" applyAlignment="1">
      <alignment horizontal="justify" vertical="top" wrapText="1"/>
    </xf>
    <xf numFmtId="0" fontId="0" fillId="0" borderId="43" xfId="0" applyFill="1" applyBorder="1" applyAlignment="1">
      <alignment horizontal="left"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zoomScale="80" zoomScaleNormal="80" zoomScaleSheetLayoutView="80" workbookViewId="0">
      <selection activeCell="D43" sqref="D43"/>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tabSelected="1" topLeftCell="L1" zoomScale="90" zoomScaleNormal="90" zoomScaleSheetLayoutView="80" workbookViewId="0">
      <selection activeCell="T22" sqref="T22:T23"/>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4" t="s">
        <v>6</v>
      </c>
      <c r="C4" s="35" t="s">
        <v>7</v>
      </c>
      <c r="D4" s="57" t="s">
        <v>8</v>
      </c>
      <c r="E4" s="57"/>
      <c r="F4" s="57"/>
      <c r="G4" s="57"/>
      <c r="H4" s="57"/>
      <c r="I4" s="36"/>
      <c r="J4" s="37" t="s">
        <v>9</v>
      </c>
      <c r="K4" s="38" t="s">
        <v>10</v>
      </c>
      <c r="L4" s="58" t="s">
        <v>11</v>
      </c>
      <c r="M4" s="58"/>
      <c r="N4" s="58"/>
      <c r="O4" s="58"/>
      <c r="P4" s="37" t="s">
        <v>12</v>
      </c>
      <c r="Q4" s="58" t="s">
        <v>13</v>
      </c>
      <c r="R4" s="58"/>
      <c r="S4" s="37"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39" t="s">
        <v>16</v>
      </c>
      <c r="C6" s="60" t="s">
        <v>17</v>
      </c>
      <c r="D6" s="60"/>
      <c r="E6" s="60"/>
      <c r="F6" s="60"/>
      <c r="G6" s="60"/>
      <c r="H6" s="40"/>
      <c r="I6" s="40"/>
      <c r="J6" s="40" t="s">
        <v>18</v>
      </c>
      <c r="K6" s="60" t="s">
        <v>19</v>
      </c>
      <c r="L6" s="60"/>
      <c r="M6" s="60"/>
      <c r="N6" s="41"/>
      <c r="O6" s="40" t="s">
        <v>20</v>
      </c>
      <c r="P6" s="60" t="s">
        <v>21</v>
      </c>
      <c r="Q6" s="60"/>
      <c r="R6" s="42"/>
      <c r="S6" s="40" t="s">
        <v>22</v>
      </c>
      <c r="T6" s="60" t="s">
        <v>23</v>
      </c>
      <c r="U6" s="61"/>
    </row>
    <row r="7" spans="1:21" ht="20.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81" t="s">
        <v>33</v>
      </c>
      <c r="S9" s="82"/>
      <c r="T9" s="65" t="s">
        <v>34</v>
      </c>
      <c r="U9" s="83" t="s">
        <v>35</v>
      </c>
    </row>
    <row r="10" spans="1:21" ht="42" customHeight="1" thickBot="1" x14ac:dyDescent="0.25">
      <c r="B10" s="64"/>
      <c r="C10" s="69"/>
      <c r="D10" s="69"/>
      <c r="E10" s="69"/>
      <c r="F10" s="69"/>
      <c r="G10" s="69"/>
      <c r="H10" s="70"/>
      <c r="I10" s="77"/>
      <c r="J10" s="78"/>
      <c r="K10" s="78"/>
      <c r="L10" s="78"/>
      <c r="M10" s="78"/>
      <c r="N10" s="78"/>
      <c r="O10" s="78"/>
      <c r="P10" s="78"/>
      <c r="Q10" s="78"/>
      <c r="R10" s="9" t="s">
        <v>36</v>
      </c>
      <c r="S10" s="10" t="s">
        <v>37</v>
      </c>
      <c r="T10" s="78"/>
      <c r="U10" s="84"/>
    </row>
    <row r="11" spans="1:21" ht="75" customHeight="1" thickTop="1" thickBot="1" x14ac:dyDescent="0.25">
      <c r="A11" s="11"/>
      <c r="B11" s="12" t="s">
        <v>38</v>
      </c>
      <c r="C11" s="79" t="s">
        <v>39</v>
      </c>
      <c r="D11" s="79"/>
      <c r="E11" s="79"/>
      <c r="F11" s="79"/>
      <c r="G11" s="79"/>
      <c r="H11" s="79"/>
      <c r="I11" s="79" t="s">
        <v>40</v>
      </c>
      <c r="J11" s="79"/>
      <c r="K11" s="79"/>
      <c r="L11" s="80" t="s">
        <v>41</v>
      </c>
      <c r="M11" s="80"/>
      <c r="N11" s="80"/>
      <c r="O11" s="80"/>
      <c r="P11" s="13" t="s">
        <v>42</v>
      </c>
      <c r="Q11" s="13" t="s">
        <v>43</v>
      </c>
      <c r="R11" s="43" t="s">
        <v>44</v>
      </c>
      <c r="S11" s="43">
        <v>172.32</v>
      </c>
      <c r="T11" s="43">
        <v>179.2</v>
      </c>
      <c r="U11" s="48">
        <f>104</f>
        <v>104</v>
      </c>
    </row>
    <row r="12" spans="1:21" ht="75" customHeight="1" thickTop="1" thickBot="1" x14ac:dyDescent="0.25">
      <c r="A12" s="11"/>
      <c r="B12" s="12" t="s">
        <v>45</v>
      </c>
      <c r="C12" s="79" t="s">
        <v>46</v>
      </c>
      <c r="D12" s="79"/>
      <c r="E12" s="79"/>
      <c r="F12" s="79"/>
      <c r="G12" s="79"/>
      <c r="H12" s="79"/>
      <c r="I12" s="79" t="s">
        <v>47</v>
      </c>
      <c r="J12" s="79"/>
      <c r="K12" s="79"/>
      <c r="L12" s="80" t="s">
        <v>48</v>
      </c>
      <c r="M12" s="80"/>
      <c r="N12" s="80"/>
      <c r="O12" s="80"/>
      <c r="P12" s="13" t="s">
        <v>49</v>
      </c>
      <c r="Q12" s="13" t="s">
        <v>50</v>
      </c>
      <c r="R12" s="43">
        <v>98.5</v>
      </c>
      <c r="S12" s="43">
        <v>98.5</v>
      </c>
      <c r="T12" s="43">
        <v>99.7</v>
      </c>
      <c r="U12" s="48">
        <f>101.2</f>
        <v>101.2</v>
      </c>
    </row>
    <row r="13" spans="1:21" ht="75" customHeight="1" thickTop="1" x14ac:dyDescent="0.2">
      <c r="A13" s="11"/>
      <c r="B13" s="12" t="s">
        <v>51</v>
      </c>
      <c r="C13" s="79" t="s">
        <v>52</v>
      </c>
      <c r="D13" s="79"/>
      <c r="E13" s="79"/>
      <c r="F13" s="79"/>
      <c r="G13" s="79"/>
      <c r="H13" s="79"/>
      <c r="I13" s="79" t="s">
        <v>53</v>
      </c>
      <c r="J13" s="79"/>
      <c r="K13" s="79"/>
      <c r="L13" s="80" t="s">
        <v>54</v>
      </c>
      <c r="M13" s="80"/>
      <c r="N13" s="80"/>
      <c r="O13" s="80"/>
      <c r="P13" s="13" t="s">
        <v>55</v>
      </c>
      <c r="Q13" s="13" t="s">
        <v>56</v>
      </c>
      <c r="R13" s="43">
        <v>3</v>
      </c>
      <c r="S13" s="43">
        <v>3</v>
      </c>
      <c r="T13" s="43">
        <v>11.09</v>
      </c>
      <c r="U13" s="48">
        <f>367.67</f>
        <v>367.67</v>
      </c>
    </row>
    <row r="14" spans="1:21" ht="75" customHeight="1" thickBot="1" x14ac:dyDescent="0.25">
      <c r="A14" s="11"/>
      <c r="B14" s="14" t="s">
        <v>57</v>
      </c>
      <c r="C14" s="85" t="s">
        <v>58</v>
      </c>
      <c r="D14" s="85"/>
      <c r="E14" s="85"/>
      <c r="F14" s="85"/>
      <c r="G14" s="85"/>
      <c r="H14" s="85"/>
      <c r="I14" s="85" t="s">
        <v>59</v>
      </c>
      <c r="J14" s="85"/>
      <c r="K14" s="85"/>
      <c r="L14" s="86" t="s">
        <v>60</v>
      </c>
      <c r="M14" s="86"/>
      <c r="N14" s="86"/>
      <c r="O14" s="86"/>
      <c r="P14" s="15" t="s">
        <v>55</v>
      </c>
      <c r="Q14" s="15" t="s">
        <v>56</v>
      </c>
      <c r="R14" s="45">
        <v>2</v>
      </c>
      <c r="S14" s="45">
        <v>2</v>
      </c>
      <c r="T14" s="45">
        <v>1.96</v>
      </c>
      <c r="U14" s="49">
        <f>98</f>
        <v>98</v>
      </c>
    </row>
    <row r="15" spans="1:21" ht="75" customHeight="1" thickTop="1" x14ac:dyDescent="0.2">
      <c r="A15" s="11"/>
      <c r="B15" s="12" t="s">
        <v>61</v>
      </c>
      <c r="C15" s="79" t="s">
        <v>62</v>
      </c>
      <c r="D15" s="79"/>
      <c r="E15" s="79"/>
      <c r="F15" s="79"/>
      <c r="G15" s="79"/>
      <c r="H15" s="79"/>
      <c r="I15" s="79" t="s">
        <v>63</v>
      </c>
      <c r="J15" s="79"/>
      <c r="K15" s="79"/>
      <c r="L15" s="80" t="s">
        <v>64</v>
      </c>
      <c r="M15" s="80"/>
      <c r="N15" s="80"/>
      <c r="O15" s="80"/>
      <c r="P15" s="13" t="s">
        <v>65</v>
      </c>
      <c r="Q15" s="13" t="s">
        <v>66</v>
      </c>
      <c r="R15" s="43">
        <v>672</v>
      </c>
      <c r="S15" s="43">
        <v>672</v>
      </c>
      <c r="T15" s="43">
        <v>687</v>
      </c>
      <c r="U15" s="48">
        <f>102.23</f>
        <v>102.23</v>
      </c>
    </row>
    <row r="16" spans="1:21" ht="75" customHeight="1" x14ac:dyDescent="0.2">
      <c r="A16" s="11"/>
      <c r="B16" s="14" t="s">
        <v>57</v>
      </c>
      <c r="C16" s="85" t="s">
        <v>67</v>
      </c>
      <c r="D16" s="85"/>
      <c r="E16" s="85"/>
      <c r="F16" s="85"/>
      <c r="G16" s="85"/>
      <c r="H16" s="85"/>
      <c r="I16" s="85" t="s">
        <v>68</v>
      </c>
      <c r="J16" s="85"/>
      <c r="K16" s="85"/>
      <c r="L16" s="86" t="s">
        <v>69</v>
      </c>
      <c r="M16" s="86"/>
      <c r="N16" s="86"/>
      <c r="O16" s="86"/>
      <c r="P16" s="15" t="s">
        <v>70</v>
      </c>
      <c r="Q16" s="15" t="s">
        <v>66</v>
      </c>
      <c r="R16" s="45" t="s">
        <v>44</v>
      </c>
      <c r="S16" s="45">
        <v>3767</v>
      </c>
      <c r="T16" s="45">
        <v>5360</v>
      </c>
      <c r="U16" s="49">
        <f>142</f>
        <v>142</v>
      </c>
    </row>
    <row r="17" spans="1:22" ht="75" customHeight="1" x14ac:dyDescent="0.2">
      <c r="A17" s="11"/>
      <c r="B17" s="14" t="s">
        <v>57</v>
      </c>
      <c r="C17" s="85" t="s">
        <v>71</v>
      </c>
      <c r="D17" s="85"/>
      <c r="E17" s="85"/>
      <c r="F17" s="85"/>
      <c r="G17" s="85"/>
      <c r="H17" s="85"/>
      <c r="I17" s="85" t="s">
        <v>72</v>
      </c>
      <c r="J17" s="85"/>
      <c r="K17" s="85"/>
      <c r="L17" s="86" t="s">
        <v>73</v>
      </c>
      <c r="M17" s="86"/>
      <c r="N17" s="86"/>
      <c r="O17" s="86"/>
      <c r="P17" s="15" t="s">
        <v>49</v>
      </c>
      <c r="Q17" s="15" t="s">
        <v>56</v>
      </c>
      <c r="R17" s="45">
        <v>91</v>
      </c>
      <c r="S17" s="45">
        <v>91</v>
      </c>
      <c r="T17" s="45">
        <v>100</v>
      </c>
      <c r="U17" s="49">
        <f>110</f>
        <v>110</v>
      </c>
    </row>
    <row r="18" spans="1:22" ht="75" customHeight="1" thickBot="1" x14ac:dyDescent="0.25">
      <c r="A18" s="11"/>
      <c r="B18" s="14" t="s">
        <v>57</v>
      </c>
      <c r="C18" s="85" t="s">
        <v>74</v>
      </c>
      <c r="D18" s="85"/>
      <c r="E18" s="85"/>
      <c r="F18" s="85"/>
      <c r="G18" s="85"/>
      <c r="H18" s="85"/>
      <c r="I18" s="85" t="s">
        <v>75</v>
      </c>
      <c r="J18" s="85"/>
      <c r="K18" s="85"/>
      <c r="L18" s="86" t="s">
        <v>76</v>
      </c>
      <c r="M18" s="86"/>
      <c r="N18" s="86"/>
      <c r="O18" s="86"/>
      <c r="P18" s="15" t="s">
        <v>77</v>
      </c>
      <c r="Q18" s="15" t="s">
        <v>78</v>
      </c>
      <c r="R18" s="45">
        <v>26819</v>
      </c>
      <c r="S18" s="45">
        <v>26819</v>
      </c>
      <c r="T18" s="45">
        <v>25703</v>
      </c>
      <c r="U18" s="49">
        <f>96</f>
        <v>96</v>
      </c>
    </row>
    <row r="19" spans="1:22" ht="14.25" customHeight="1" thickTop="1" thickBot="1" x14ac:dyDescent="0.25">
      <c r="B19" s="4" t="s">
        <v>79</v>
      </c>
      <c r="C19" s="5"/>
      <c r="D19" s="5"/>
      <c r="E19" s="5"/>
      <c r="F19" s="5"/>
      <c r="G19" s="5"/>
      <c r="H19" s="6"/>
      <c r="I19" s="6"/>
      <c r="J19" s="6"/>
      <c r="K19" s="6"/>
      <c r="L19" s="6"/>
      <c r="M19" s="6"/>
      <c r="N19" s="6"/>
      <c r="O19" s="6"/>
      <c r="P19" s="6"/>
      <c r="Q19" s="6"/>
      <c r="R19" s="6"/>
      <c r="S19" s="6"/>
      <c r="T19" s="6"/>
      <c r="U19" s="7"/>
      <c r="V19" s="17"/>
    </row>
    <row r="20" spans="1:22" ht="26.25" customHeight="1" thickTop="1" x14ac:dyDescent="0.2">
      <c r="B20" s="18"/>
      <c r="C20" s="19"/>
      <c r="D20" s="19"/>
      <c r="E20" s="19"/>
      <c r="F20" s="19"/>
      <c r="G20" s="19"/>
      <c r="H20" s="20"/>
      <c r="I20" s="20"/>
      <c r="J20" s="20"/>
      <c r="K20" s="20"/>
      <c r="L20" s="20"/>
      <c r="M20" s="20"/>
      <c r="N20" s="20"/>
      <c r="O20" s="20"/>
      <c r="P20" s="20"/>
      <c r="Q20" s="20"/>
      <c r="R20" s="21"/>
      <c r="S20" s="22" t="s">
        <v>33</v>
      </c>
      <c r="T20" s="22" t="s">
        <v>80</v>
      </c>
      <c r="U20" s="8" t="s">
        <v>81</v>
      </c>
    </row>
    <row r="21" spans="1:22" ht="29.25" customHeight="1" thickBot="1" x14ac:dyDescent="0.25">
      <c r="B21" s="23"/>
      <c r="C21" s="24"/>
      <c r="D21" s="24"/>
      <c r="E21" s="24"/>
      <c r="F21" s="24"/>
      <c r="G21" s="24"/>
      <c r="H21" s="25"/>
      <c r="I21" s="25"/>
      <c r="J21" s="25"/>
      <c r="K21" s="25"/>
      <c r="L21" s="25"/>
      <c r="M21" s="25"/>
      <c r="N21" s="25"/>
      <c r="O21" s="25"/>
      <c r="P21" s="25"/>
      <c r="Q21" s="25"/>
      <c r="R21" s="25"/>
      <c r="S21" s="26" t="s">
        <v>82</v>
      </c>
      <c r="T21" s="27" t="s">
        <v>82</v>
      </c>
      <c r="U21" s="27" t="s">
        <v>83</v>
      </c>
    </row>
    <row r="22" spans="1:22" ht="19.5" customHeight="1" thickBot="1" x14ac:dyDescent="0.25">
      <c r="B22" s="90" t="s">
        <v>84</v>
      </c>
      <c r="C22" s="91"/>
      <c r="D22" s="91"/>
      <c r="E22" s="28"/>
      <c r="F22" s="28"/>
      <c r="G22" s="28"/>
      <c r="H22" s="29"/>
      <c r="I22" s="29"/>
      <c r="J22" s="29"/>
      <c r="K22" s="29"/>
      <c r="L22" s="29"/>
      <c r="M22" s="29"/>
      <c r="N22" s="29"/>
      <c r="O22" s="29"/>
      <c r="P22" s="30"/>
      <c r="Q22" s="30"/>
      <c r="R22" s="30"/>
      <c r="S22" s="100">
        <v>278.45817699999998</v>
      </c>
      <c r="T22" s="100">
        <v>259.23543865000005</v>
      </c>
      <c r="U22" s="101">
        <f>+IF(ISERR(T22/S22*100),"N/A",ROUND(T22/S22*100,1))</f>
        <v>93.1</v>
      </c>
    </row>
    <row r="23" spans="1:22" ht="19.5" customHeight="1" thickBot="1" x14ac:dyDescent="0.25">
      <c r="B23" s="92" t="s">
        <v>85</v>
      </c>
      <c r="C23" s="93"/>
      <c r="D23" s="93"/>
      <c r="E23" s="31"/>
      <c r="F23" s="31"/>
      <c r="G23" s="31"/>
      <c r="H23" s="32"/>
      <c r="I23" s="32"/>
      <c r="J23" s="32"/>
      <c r="K23" s="32"/>
      <c r="L23" s="32"/>
      <c r="M23" s="32"/>
      <c r="N23" s="32"/>
      <c r="O23" s="32"/>
      <c r="P23" s="33"/>
      <c r="Q23" s="33"/>
      <c r="R23" s="33"/>
      <c r="S23" s="100">
        <v>259.25139645000007</v>
      </c>
      <c r="T23" s="100">
        <v>259.23543865000005</v>
      </c>
      <c r="U23" s="101">
        <f>+IF(ISERR(T23/S23*100),"N/A",ROUND(T23/S23*100,1))</f>
        <v>100</v>
      </c>
    </row>
    <row r="24" spans="1:22" ht="14.85" customHeight="1" thickTop="1" thickBot="1" x14ac:dyDescent="0.25">
      <c r="B24" s="4" t="s">
        <v>86</v>
      </c>
      <c r="C24" s="5"/>
      <c r="D24" s="5"/>
      <c r="E24" s="5"/>
      <c r="F24" s="5"/>
      <c r="G24" s="5"/>
      <c r="H24" s="6"/>
      <c r="I24" s="6"/>
      <c r="J24" s="6"/>
      <c r="K24" s="6"/>
      <c r="L24" s="6"/>
      <c r="M24" s="6"/>
      <c r="N24" s="6"/>
      <c r="O24" s="6"/>
      <c r="P24" s="6"/>
      <c r="Q24" s="6"/>
      <c r="R24" s="6"/>
      <c r="S24" s="6"/>
      <c r="T24" s="6"/>
      <c r="U24" s="7"/>
    </row>
    <row r="25" spans="1:22" ht="44.25" customHeight="1" thickTop="1" x14ac:dyDescent="0.2">
      <c r="B25" s="87" t="s">
        <v>87</v>
      </c>
      <c r="C25" s="88"/>
      <c r="D25" s="88"/>
      <c r="E25" s="88"/>
      <c r="F25" s="88"/>
      <c r="G25" s="88"/>
      <c r="H25" s="88"/>
      <c r="I25" s="88"/>
      <c r="J25" s="88"/>
      <c r="K25" s="88"/>
      <c r="L25" s="88"/>
      <c r="M25" s="88"/>
      <c r="N25" s="88"/>
      <c r="O25" s="88"/>
      <c r="P25" s="88"/>
      <c r="Q25" s="88"/>
      <c r="R25" s="88"/>
      <c r="S25" s="88"/>
      <c r="T25" s="88"/>
      <c r="U25" s="89"/>
    </row>
    <row r="26" spans="1:22" ht="67.5" customHeight="1" x14ac:dyDescent="0.2">
      <c r="B26" s="94" t="s">
        <v>88</v>
      </c>
      <c r="C26" s="95"/>
      <c r="D26" s="95"/>
      <c r="E26" s="95"/>
      <c r="F26" s="95"/>
      <c r="G26" s="95"/>
      <c r="H26" s="95"/>
      <c r="I26" s="95"/>
      <c r="J26" s="95"/>
      <c r="K26" s="95"/>
      <c r="L26" s="95"/>
      <c r="M26" s="95"/>
      <c r="N26" s="95"/>
      <c r="O26" s="95"/>
      <c r="P26" s="95"/>
      <c r="Q26" s="95"/>
      <c r="R26" s="95"/>
      <c r="S26" s="95"/>
      <c r="T26" s="95"/>
      <c r="U26" s="96"/>
    </row>
    <row r="27" spans="1:22" ht="155.85" customHeight="1" x14ac:dyDescent="0.2">
      <c r="B27" s="94" t="s">
        <v>89</v>
      </c>
      <c r="C27" s="95"/>
      <c r="D27" s="95"/>
      <c r="E27" s="95"/>
      <c r="F27" s="95"/>
      <c r="G27" s="95"/>
      <c r="H27" s="95"/>
      <c r="I27" s="95"/>
      <c r="J27" s="95"/>
      <c r="K27" s="95"/>
      <c r="L27" s="95"/>
      <c r="M27" s="95"/>
      <c r="N27" s="95"/>
      <c r="O27" s="95"/>
      <c r="P27" s="95"/>
      <c r="Q27" s="95"/>
      <c r="R27" s="95"/>
      <c r="S27" s="95"/>
      <c r="T27" s="95"/>
      <c r="U27" s="96"/>
    </row>
    <row r="28" spans="1:22" ht="80.25" customHeight="1" x14ac:dyDescent="0.2">
      <c r="B28" s="94" t="s">
        <v>90</v>
      </c>
      <c r="C28" s="95"/>
      <c r="D28" s="95"/>
      <c r="E28" s="95"/>
      <c r="F28" s="95"/>
      <c r="G28" s="95"/>
      <c r="H28" s="95"/>
      <c r="I28" s="95"/>
      <c r="J28" s="95"/>
      <c r="K28" s="95"/>
      <c r="L28" s="95"/>
      <c r="M28" s="95"/>
      <c r="N28" s="95"/>
      <c r="O28" s="95"/>
      <c r="P28" s="95"/>
      <c r="Q28" s="95"/>
      <c r="R28" s="95"/>
      <c r="S28" s="95"/>
      <c r="T28" s="95"/>
      <c r="U28" s="96"/>
    </row>
    <row r="29" spans="1:22" ht="90" customHeight="1" x14ac:dyDescent="0.2">
      <c r="B29" s="94" t="s">
        <v>91</v>
      </c>
      <c r="C29" s="95"/>
      <c r="D29" s="95"/>
      <c r="E29" s="95"/>
      <c r="F29" s="95"/>
      <c r="G29" s="95"/>
      <c r="H29" s="95"/>
      <c r="I29" s="95"/>
      <c r="J29" s="95"/>
      <c r="K29" s="95"/>
      <c r="L29" s="95"/>
      <c r="M29" s="95"/>
      <c r="N29" s="95"/>
      <c r="O29" s="95"/>
      <c r="P29" s="95"/>
      <c r="Q29" s="95"/>
      <c r="R29" s="95"/>
      <c r="S29" s="95"/>
      <c r="T29" s="95"/>
      <c r="U29" s="96"/>
    </row>
    <row r="30" spans="1:22" ht="100.5" customHeight="1" x14ac:dyDescent="0.2">
      <c r="B30" s="94" t="s">
        <v>92</v>
      </c>
      <c r="C30" s="95"/>
      <c r="D30" s="95"/>
      <c r="E30" s="95"/>
      <c r="F30" s="95"/>
      <c r="G30" s="95"/>
      <c r="H30" s="95"/>
      <c r="I30" s="95"/>
      <c r="J30" s="95"/>
      <c r="K30" s="95"/>
      <c r="L30" s="95"/>
      <c r="M30" s="95"/>
      <c r="N30" s="95"/>
      <c r="O30" s="95"/>
      <c r="P30" s="95"/>
      <c r="Q30" s="95"/>
      <c r="R30" s="95"/>
      <c r="S30" s="95"/>
      <c r="T30" s="95"/>
      <c r="U30" s="96"/>
    </row>
    <row r="31" spans="1:22" ht="83.25" customHeight="1" x14ac:dyDescent="0.2">
      <c r="B31" s="94" t="s">
        <v>93</v>
      </c>
      <c r="C31" s="95"/>
      <c r="D31" s="95"/>
      <c r="E31" s="95"/>
      <c r="F31" s="95"/>
      <c r="G31" s="95"/>
      <c r="H31" s="95"/>
      <c r="I31" s="95"/>
      <c r="J31" s="95"/>
      <c r="K31" s="95"/>
      <c r="L31" s="95"/>
      <c r="M31" s="95"/>
      <c r="N31" s="95"/>
      <c r="O31" s="95"/>
      <c r="P31" s="95"/>
      <c r="Q31" s="95"/>
      <c r="R31" s="95"/>
      <c r="S31" s="95"/>
      <c r="T31" s="95"/>
      <c r="U31" s="96"/>
    </row>
    <row r="32" spans="1:22" ht="88.5" customHeight="1" x14ac:dyDescent="0.2">
      <c r="B32" s="94" t="s">
        <v>94</v>
      </c>
      <c r="C32" s="95"/>
      <c r="D32" s="95"/>
      <c r="E32" s="95"/>
      <c r="F32" s="95"/>
      <c r="G32" s="95"/>
      <c r="H32" s="95"/>
      <c r="I32" s="95"/>
      <c r="J32" s="95"/>
      <c r="K32" s="95"/>
      <c r="L32" s="95"/>
      <c r="M32" s="95"/>
      <c r="N32" s="95"/>
      <c r="O32" s="95"/>
      <c r="P32" s="95"/>
      <c r="Q32" s="95"/>
      <c r="R32" s="95"/>
      <c r="S32" s="95"/>
      <c r="T32" s="95"/>
      <c r="U32" s="96"/>
    </row>
    <row r="33" spans="2:21" ht="56.25" customHeight="1" thickBot="1" x14ac:dyDescent="0.25">
      <c r="B33" s="97" t="s">
        <v>95</v>
      </c>
      <c r="C33" s="98"/>
      <c r="D33" s="98"/>
      <c r="E33" s="98"/>
      <c r="F33" s="98"/>
      <c r="G33" s="98"/>
      <c r="H33" s="98"/>
      <c r="I33" s="98"/>
      <c r="J33" s="98"/>
      <c r="K33" s="98"/>
      <c r="L33" s="98"/>
      <c r="M33" s="98"/>
      <c r="N33" s="98"/>
      <c r="O33" s="98"/>
      <c r="P33" s="98"/>
      <c r="Q33" s="98"/>
      <c r="R33" s="98"/>
      <c r="S33" s="98"/>
      <c r="T33" s="98"/>
      <c r="U33" s="99"/>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7"/>
  <sheetViews>
    <sheetView topLeftCell="M28" zoomScale="90" zoomScaleNormal="90" zoomScaleSheetLayoutView="80" workbookViewId="0">
      <selection activeCell="T34" sqref="T34:T35"/>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4" t="s">
        <v>6</v>
      </c>
      <c r="C4" s="35" t="s">
        <v>96</v>
      </c>
      <c r="D4" s="57" t="s">
        <v>97</v>
      </c>
      <c r="E4" s="57"/>
      <c r="F4" s="57"/>
      <c r="G4" s="57"/>
      <c r="H4" s="57"/>
      <c r="I4" s="36"/>
      <c r="J4" s="37" t="s">
        <v>9</v>
      </c>
      <c r="K4" s="38" t="s">
        <v>10</v>
      </c>
      <c r="L4" s="58" t="s">
        <v>11</v>
      </c>
      <c r="M4" s="58"/>
      <c r="N4" s="58"/>
      <c r="O4" s="58"/>
      <c r="P4" s="37" t="s">
        <v>12</v>
      </c>
      <c r="Q4" s="58" t="s">
        <v>98</v>
      </c>
      <c r="R4" s="58"/>
      <c r="S4" s="37"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52.5" customHeight="1" thickBot="1" x14ac:dyDescent="0.25">
      <c r="B6" s="39" t="s">
        <v>16</v>
      </c>
      <c r="C6" s="60" t="s">
        <v>17</v>
      </c>
      <c r="D6" s="60"/>
      <c r="E6" s="60"/>
      <c r="F6" s="60"/>
      <c r="G6" s="60"/>
      <c r="H6" s="40"/>
      <c r="I6" s="40"/>
      <c r="J6" s="40" t="s">
        <v>18</v>
      </c>
      <c r="K6" s="60" t="s">
        <v>19</v>
      </c>
      <c r="L6" s="60"/>
      <c r="M6" s="60"/>
      <c r="N6" s="41"/>
      <c r="O6" s="40" t="s">
        <v>20</v>
      </c>
      <c r="P6" s="60" t="s">
        <v>21</v>
      </c>
      <c r="Q6" s="60"/>
      <c r="R6" s="42"/>
      <c r="S6" s="40" t="s">
        <v>22</v>
      </c>
      <c r="T6" s="60" t="s">
        <v>99</v>
      </c>
      <c r="U6" s="61"/>
    </row>
    <row r="7" spans="1:21" ht="20.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81" t="s">
        <v>33</v>
      </c>
      <c r="S9" s="82"/>
      <c r="T9" s="65" t="s">
        <v>34</v>
      </c>
      <c r="U9" s="83" t="s">
        <v>35</v>
      </c>
    </row>
    <row r="10" spans="1:21" ht="42" customHeight="1" thickBot="1" x14ac:dyDescent="0.25">
      <c r="B10" s="64"/>
      <c r="C10" s="69"/>
      <c r="D10" s="69"/>
      <c r="E10" s="69"/>
      <c r="F10" s="69"/>
      <c r="G10" s="69"/>
      <c r="H10" s="70"/>
      <c r="I10" s="77"/>
      <c r="J10" s="78"/>
      <c r="K10" s="78"/>
      <c r="L10" s="78"/>
      <c r="M10" s="78"/>
      <c r="N10" s="78"/>
      <c r="O10" s="78"/>
      <c r="P10" s="78"/>
      <c r="Q10" s="78"/>
      <c r="R10" s="9" t="s">
        <v>36</v>
      </c>
      <c r="S10" s="10" t="s">
        <v>37</v>
      </c>
      <c r="T10" s="78"/>
      <c r="U10" s="84"/>
    </row>
    <row r="11" spans="1:21" ht="75" customHeight="1" thickTop="1" x14ac:dyDescent="0.2">
      <c r="A11" s="11"/>
      <c r="B11" s="12" t="s">
        <v>38</v>
      </c>
      <c r="C11" s="79" t="s">
        <v>100</v>
      </c>
      <c r="D11" s="79"/>
      <c r="E11" s="79"/>
      <c r="F11" s="79"/>
      <c r="G11" s="79"/>
      <c r="H11" s="79"/>
      <c r="I11" s="79" t="s">
        <v>101</v>
      </c>
      <c r="J11" s="79"/>
      <c r="K11" s="79"/>
      <c r="L11" s="80" t="s">
        <v>102</v>
      </c>
      <c r="M11" s="80"/>
      <c r="N11" s="80"/>
      <c r="O11" s="80"/>
      <c r="P11" s="13" t="s">
        <v>55</v>
      </c>
      <c r="Q11" s="13" t="s">
        <v>43</v>
      </c>
      <c r="R11" s="43">
        <v>5</v>
      </c>
      <c r="S11" s="43">
        <v>5</v>
      </c>
      <c r="T11" s="43">
        <v>8.4</v>
      </c>
      <c r="U11" s="48">
        <f>168</f>
        <v>168</v>
      </c>
    </row>
    <row r="12" spans="1:21" ht="75" customHeight="1" thickBot="1" x14ac:dyDescent="0.25">
      <c r="A12" s="11"/>
      <c r="B12" s="14" t="s">
        <v>57</v>
      </c>
      <c r="C12" s="85" t="s">
        <v>57</v>
      </c>
      <c r="D12" s="85"/>
      <c r="E12" s="85"/>
      <c r="F12" s="85"/>
      <c r="G12" s="85"/>
      <c r="H12" s="85"/>
      <c r="I12" s="85" t="s">
        <v>103</v>
      </c>
      <c r="J12" s="85"/>
      <c r="K12" s="85"/>
      <c r="L12" s="86" t="s">
        <v>104</v>
      </c>
      <c r="M12" s="86"/>
      <c r="N12" s="86"/>
      <c r="O12" s="86"/>
      <c r="P12" s="15" t="s">
        <v>105</v>
      </c>
      <c r="Q12" s="15" t="s">
        <v>106</v>
      </c>
      <c r="R12" s="45">
        <v>104.43</v>
      </c>
      <c r="S12" s="45">
        <v>2.9</v>
      </c>
      <c r="T12" s="45">
        <v>2.4300000000000002</v>
      </c>
      <c r="U12" s="49">
        <f>83.79</f>
        <v>83.79</v>
      </c>
    </row>
    <row r="13" spans="1:21" ht="75" customHeight="1" thickTop="1" x14ac:dyDescent="0.2">
      <c r="A13" s="11"/>
      <c r="B13" s="12" t="s">
        <v>45</v>
      </c>
      <c r="C13" s="79" t="s">
        <v>107</v>
      </c>
      <c r="D13" s="79"/>
      <c r="E13" s="79"/>
      <c r="F13" s="79"/>
      <c r="G13" s="79"/>
      <c r="H13" s="79"/>
      <c r="I13" s="79" t="s">
        <v>108</v>
      </c>
      <c r="J13" s="79"/>
      <c r="K13" s="79"/>
      <c r="L13" s="80" t="s">
        <v>109</v>
      </c>
      <c r="M13" s="80"/>
      <c r="N13" s="80"/>
      <c r="O13" s="80"/>
      <c r="P13" s="13" t="s">
        <v>49</v>
      </c>
      <c r="Q13" s="13" t="s">
        <v>110</v>
      </c>
      <c r="R13" s="43">
        <v>3.8</v>
      </c>
      <c r="S13" s="43">
        <v>3.8</v>
      </c>
      <c r="T13" s="43">
        <v>3.5</v>
      </c>
      <c r="U13" s="48">
        <f>92</f>
        <v>92</v>
      </c>
    </row>
    <row r="14" spans="1:21" ht="75" customHeight="1" x14ac:dyDescent="0.2">
      <c r="A14" s="11"/>
      <c r="B14" s="14" t="s">
        <v>57</v>
      </c>
      <c r="C14" s="85" t="s">
        <v>57</v>
      </c>
      <c r="D14" s="85"/>
      <c r="E14" s="85"/>
      <c r="F14" s="85"/>
      <c r="G14" s="85"/>
      <c r="H14" s="85"/>
      <c r="I14" s="85" t="s">
        <v>111</v>
      </c>
      <c r="J14" s="85"/>
      <c r="K14" s="85"/>
      <c r="L14" s="86" t="s">
        <v>112</v>
      </c>
      <c r="M14" s="86"/>
      <c r="N14" s="86"/>
      <c r="O14" s="86"/>
      <c r="P14" s="15" t="s">
        <v>77</v>
      </c>
      <c r="Q14" s="15" t="s">
        <v>106</v>
      </c>
      <c r="R14" s="45">
        <v>35</v>
      </c>
      <c r="S14" s="45">
        <v>35</v>
      </c>
      <c r="T14" s="45">
        <v>32.700000000000003</v>
      </c>
      <c r="U14" s="49">
        <f>106.6</f>
        <v>106.6</v>
      </c>
    </row>
    <row r="15" spans="1:21" ht="75" customHeight="1" x14ac:dyDescent="0.2">
      <c r="A15" s="11"/>
      <c r="B15" s="14" t="s">
        <v>57</v>
      </c>
      <c r="C15" s="85" t="s">
        <v>57</v>
      </c>
      <c r="D15" s="85"/>
      <c r="E15" s="85"/>
      <c r="F15" s="85"/>
      <c r="G15" s="85"/>
      <c r="H15" s="85"/>
      <c r="I15" s="85" t="s">
        <v>113</v>
      </c>
      <c r="J15" s="85"/>
      <c r="K15" s="85"/>
      <c r="L15" s="86" t="s">
        <v>114</v>
      </c>
      <c r="M15" s="86"/>
      <c r="N15" s="86"/>
      <c r="O15" s="86"/>
      <c r="P15" s="15" t="s">
        <v>77</v>
      </c>
      <c r="Q15" s="15" t="s">
        <v>106</v>
      </c>
      <c r="R15" s="45">
        <v>2.93</v>
      </c>
      <c r="S15" s="45">
        <v>2.93</v>
      </c>
      <c r="T15" s="45">
        <v>3.33</v>
      </c>
      <c r="U15" s="49">
        <f>86.3</f>
        <v>86.3</v>
      </c>
    </row>
    <row r="16" spans="1:21" ht="75" customHeight="1" thickBot="1" x14ac:dyDescent="0.25">
      <c r="A16" s="11"/>
      <c r="B16" s="14" t="s">
        <v>57</v>
      </c>
      <c r="C16" s="85" t="s">
        <v>57</v>
      </c>
      <c r="D16" s="85"/>
      <c r="E16" s="85"/>
      <c r="F16" s="85"/>
      <c r="G16" s="85"/>
      <c r="H16" s="85"/>
      <c r="I16" s="85" t="s">
        <v>115</v>
      </c>
      <c r="J16" s="85"/>
      <c r="K16" s="85"/>
      <c r="L16" s="86" t="s">
        <v>116</v>
      </c>
      <c r="M16" s="86"/>
      <c r="N16" s="86"/>
      <c r="O16" s="86"/>
      <c r="P16" s="15" t="s">
        <v>55</v>
      </c>
      <c r="Q16" s="15" t="s">
        <v>117</v>
      </c>
      <c r="R16" s="45">
        <v>5</v>
      </c>
      <c r="S16" s="45">
        <v>4.5999999999999996</v>
      </c>
      <c r="T16" s="45">
        <v>1</v>
      </c>
      <c r="U16" s="49">
        <f>21</f>
        <v>21</v>
      </c>
    </row>
    <row r="17" spans="1:22" ht="87" customHeight="1" thickTop="1" x14ac:dyDescent="0.2">
      <c r="A17" s="11"/>
      <c r="B17" s="12" t="s">
        <v>51</v>
      </c>
      <c r="C17" s="79" t="s">
        <v>118</v>
      </c>
      <c r="D17" s="79"/>
      <c r="E17" s="79"/>
      <c r="F17" s="79"/>
      <c r="G17" s="79"/>
      <c r="H17" s="79"/>
      <c r="I17" s="79" t="s">
        <v>119</v>
      </c>
      <c r="J17" s="79"/>
      <c r="K17" s="79"/>
      <c r="L17" s="80" t="s">
        <v>120</v>
      </c>
      <c r="M17" s="80"/>
      <c r="N17" s="80"/>
      <c r="O17" s="80"/>
      <c r="P17" s="13" t="s">
        <v>49</v>
      </c>
      <c r="Q17" s="13" t="s">
        <v>117</v>
      </c>
      <c r="R17" s="43">
        <v>15</v>
      </c>
      <c r="S17" s="43">
        <v>15</v>
      </c>
      <c r="T17" s="43">
        <v>11</v>
      </c>
      <c r="U17" s="48">
        <f>73.3</f>
        <v>73.3</v>
      </c>
    </row>
    <row r="18" spans="1:22" ht="75" customHeight="1" x14ac:dyDescent="0.2">
      <c r="A18" s="11"/>
      <c r="B18" s="14" t="s">
        <v>57</v>
      </c>
      <c r="C18" s="85" t="s">
        <v>57</v>
      </c>
      <c r="D18" s="85"/>
      <c r="E18" s="85"/>
      <c r="F18" s="85"/>
      <c r="G18" s="85"/>
      <c r="H18" s="85"/>
      <c r="I18" s="85" t="s">
        <v>121</v>
      </c>
      <c r="J18" s="85"/>
      <c r="K18" s="85"/>
      <c r="L18" s="86" t="s">
        <v>122</v>
      </c>
      <c r="M18" s="86"/>
      <c r="N18" s="86"/>
      <c r="O18" s="86"/>
      <c r="P18" s="15" t="s">
        <v>49</v>
      </c>
      <c r="Q18" s="15" t="s">
        <v>117</v>
      </c>
      <c r="R18" s="45">
        <v>80</v>
      </c>
      <c r="S18" s="45">
        <v>80</v>
      </c>
      <c r="T18" s="45">
        <v>92</v>
      </c>
      <c r="U18" s="49">
        <f>115</f>
        <v>115</v>
      </c>
    </row>
    <row r="19" spans="1:22" ht="75" customHeight="1" x14ac:dyDescent="0.2">
      <c r="A19" s="11"/>
      <c r="B19" s="14" t="s">
        <v>57</v>
      </c>
      <c r="C19" s="85" t="s">
        <v>123</v>
      </c>
      <c r="D19" s="85"/>
      <c r="E19" s="85"/>
      <c r="F19" s="85"/>
      <c r="G19" s="85"/>
      <c r="H19" s="85"/>
      <c r="I19" s="85" t="s">
        <v>124</v>
      </c>
      <c r="J19" s="85"/>
      <c r="K19" s="85"/>
      <c r="L19" s="86" t="s">
        <v>125</v>
      </c>
      <c r="M19" s="86"/>
      <c r="N19" s="86"/>
      <c r="O19" s="86"/>
      <c r="P19" s="15" t="s">
        <v>49</v>
      </c>
      <c r="Q19" s="15" t="s">
        <v>126</v>
      </c>
      <c r="R19" s="45">
        <v>7.5</v>
      </c>
      <c r="S19" s="45">
        <v>7.5</v>
      </c>
      <c r="T19" s="45">
        <v>75</v>
      </c>
      <c r="U19" s="49">
        <f>98.6</f>
        <v>98.6</v>
      </c>
    </row>
    <row r="20" spans="1:22" ht="75" customHeight="1" x14ac:dyDescent="0.2">
      <c r="A20" s="11"/>
      <c r="B20" s="14" t="s">
        <v>57</v>
      </c>
      <c r="C20" s="85" t="s">
        <v>57</v>
      </c>
      <c r="D20" s="85"/>
      <c r="E20" s="85"/>
      <c r="F20" s="85"/>
      <c r="G20" s="85"/>
      <c r="H20" s="85"/>
      <c r="I20" s="85" t="s">
        <v>127</v>
      </c>
      <c r="J20" s="85"/>
      <c r="K20" s="85"/>
      <c r="L20" s="86" t="s">
        <v>128</v>
      </c>
      <c r="M20" s="86"/>
      <c r="N20" s="86"/>
      <c r="O20" s="86"/>
      <c r="P20" s="15" t="s">
        <v>77</v>
      </c>
      <c r="Q20" s="15" t="s">
        <v>129</v>
      </c>
      <c r="R20" s="45">
        <v>4.2</v>
      </c>
      <c r="S20" s="45">
        <v>4.2</v>
      </c>
      <c r="T20" s="45">
        <v>2.1</v>
      </c>
      <c r="U20" s="49">
        <f>50</f>
        <v>50</v>
      </c>
    </row>
    <row r="21" spans="1:22" ht="75" customHeight="1" x14ac:dyDescent="0.2">
      <c r="A21" s="11"/>
      <c r="B21" s="14" t="s">
        <v>57</v>
      </c>
      <c r="C21" s="85" t="s">
        <v>130</v>
      </c>
      <c r="D21" s="85"/>
      <c r="E21" s="85"/>
      <c r="F21" s="85"/>
      <c r="G21" s="85"/>
      <c r="H21" s="85"/>
      <c r="I21" s="85" t="s">
        <v>131</v>
      </c>
      <c r="J21" s="85"/>
      <c r="K21" s="85"/>
      <c r="L21" s="86" t="s">
        <v>132</v>
      </c>
      <c r="M21" s="86"/>
      <c r="N21" s="86"/>
      <c r="O21" s="86"/>
      <c r="P21" s="15" t="s">
        <v>49</v>
      </c>
      <c r="Q21" s="15" t="s">
        <v>133</v>
      </c>
      <c r="R21" s="45">
        <v>80</v>
      </c>
      <c r="S21" s="45">
        <v>80</v>
      </c>
      <c r="T21" s="45">
        <v>93</v>
      </c>
      <c r="U21" s="49">
        <f>116</f>
        <v>116</v>
      </c>
    </row>
    <row r="22" spans="1:22" ht="145.5" customHeight="1" thickBot="1" x14ac:dyDescent="0.25">
      <c r="A22" s="11"/>
      <c r="B22" s="14" t="s">
        <v>57</v>
      </c>
      <c r="C22" s="85" t="s">
        <v>134</v>
      </c>
      <c r="D22" s="85"/>
      <c r="E22" s="85"/>
      <c r="F22" s="85"/>
      <c r="G22" s="85"/>
      <c r="H22" s="85"/>
      <c r="I22" s="85" t="s">
        <v>135</v>
      </c>
      <c r="J22" s="85"/>
      <c r="K22" s="85"/>
      <c r="L22" s="86" t="s">
        <v>136</v>
      </c>
      <c r="M22" s="86"/>
      <c r="N22" s="86"/>
      <c r="O22" s="86"/>
      <c r="P22" s="15" t="s">
        <v>137</v>
      </c>
      <c r="Q22" s="15" t="s">
        <v>138</v>
      </c>
      <c r="R22" s="45">
        <v>2.02</v>
      </c>
      <c r="S22" s="45">
        <v>3.09</v>
      </c>
      <c r="T22" s="45">
        <v>0</v>
      </c>
      <c r="U22" s="49">
        <f>0</f>
        <v>0</v>
      </c>
    </row>
    <row r="23" spans="1:22" ht="75" customHeight="1" thickTop="1" x14ac:dyDescent="0.2">
      <c r="A23" s="11"/>
      <c r="B23" s="12" t="s">
        <v>61</v>
      </c>
      <c r="C23" s="79" t="s">
        <v>139</v>
      </c>
      <c r="D23" s="79"/>
      <c r="E23" s="79"/>
      <c r="F23" s="79"/>
      <c r="G23" s="79"/>
      <c r="H23" s="79"/>
      <c r="I23" s="79" t="s">
        <v>140</v>
      </c>
      <c r="J23" s="79"/>
      <c r="K23" s="79"/>
      <c r="L23" s="80" t="s">
        <v>141</v>
      </c>
      <c r="M23" s="80"/>
      <c r="N23" s="80"/>
      <c r="O23" s="80"/>
      <c r="P23" s="13" t="s">
        <v>142</v>
      </c>
      <c r="Q23" s="13" t="s">
        <v>143</v>
      </c>
      <c r="R23" s="43">
        <v>61.2</v>
      </c>
      <c r="S23" s="43">
        <v>61.2</v>
      </c>
      <c r="T23" s="43">
        <v>54.9</v>
      </c>
      <c r="U23" s="48">
        <f>110.3</f>
        <v>110.3</v>
      </c>
    </row>
    <row r="24" spans="1:22" ht="87.75" customHeight="1" x14ac:dyDescent="0.2">
      <c r="A24" s="11"/>
      <c r="B24" s="14" t="s">
        <v>57</v>
      </c>
      <c r="C24" s="85" t="s">
        <v>57</v>
      </c>
      <c r="D24" s="85"/>
      <c r="E24" s="85"/>
      <c r="F24" s="85"/>
      <c r="G24" s="85"/>
      <c r="H24" s="85"/>
      <c r="I24" s="85" t="s">
        <v>144</v>
      </c>
      <c r="J24" s="85"/>
      <c r="K24" s="85"/>
      <c r="L24" s="86" t="s">
        <v>145</v>
      </c>
      <c r="M24" s="86"/>
      <c r="N24" s="86"/>
      <c r="O24" s="86"/>
      <c r="P24" s="15" t="s">
        <v>49</v>
      </c>
      <c r="Q24" s="15" t="s">
        <v>146</v>
      </c>
      <c r="R24" s="45">
        <v>42.54</v>
      </c>
      <c r="S24" s="45">
        <v>42.54</v>
      </c>
      <c r="T24" s="45">
        <v>41.58</v>
      </c>
      <c r="U24" s="49">
        <f>102.3</f>
        <v>102.3</v>
      </c>
    </row>
    <row r="25" spans="1:22" ht="75" customHeight="1" x14ac:dyDescent="0.2">
      <c r="A25" s="11"/>
      <c r="B25" s="14" t="s">
        <v>57</v>
      </c>
      <c r="C25" s="85" t="s">
        <v>147</v>
      </c>
      <c r="D25" s="85"/>
      <c r="E25" s="85"/>
      <c r="F25" s="85"/>
      <c r="G25" s="85"/>
      <c r="H25" s="85"/>
      <c r="I25" s="85" t="s">
        <v>148</v>
      </c>
      <c r="J25" s="85"/>
      <c r="K25" s="85"/>
      <c r="L25" s="86" t="s">
        <v>149</v>
      </c>
      <c r="M25" s="86"/>
      <c r="N25" s="86"/>
      <c r="O25" s="86"/>
      <c r="P25" s="15" t="s">
        <v>49</v>
      </c>
      <c r="Q25" s="15" t="s">
        <v>150</v>
      </c>
      <c r="R25" s="45">
        <v>40</v>
      </c>
      <c r="S25" s="45">
        <v>40</v>
      </c>
      <c r="T25" s="45">
        <v>35</v>
      </c>
      <c r="U25" s="49">
        <f>87.5</f>
        <v>87.5</v>
      </c>
    </row>
    <row r="26" spans="1:22" ht="75" customHeight="1" x14ac:dyDescent="0.2">
      <c r="A26" s="11"/>
      <c r="B26" s="14" t="s">
        <v>57</v>
      </c>
      <c r="C26" s="85" t="s">
        <v>151</v>
      </c>
      <c r="D26" s="85"/>
      <c r="E26" s="85"/>
      <c r="F26" s="85"/>
      <c r="G26" s="85"/>
      <c r="H26" s="85"/>
      <c r="I26" s="85" t="s">
        <v>152</v>
      </c>
      <c r="J26" s="85"/>
      <c r="K26" s="85"/>
      <c r="L26" s="86" t="s">
        <v>153</v>
      </c>
      <c r="M26" s="86"/>
      <c r="N26" s="86"/>
      <c r="O26" s="86"/>
      <c r="P26" s="15" t="s">
        <v>49</v>
      </c>
      <c r="Q26" s="15" t="s">
        <v>143</v>
      </c>
      <c r="R26" s="45">
        <v>96.83</v>
      </c>
      <c r="S26" s="45">
        <v>96.83</v>
      </c>
      <c r="T26" s="45">
        <v>81.489999999999995</v>
      </c>
      <c r="U26" s="49">
        <f>84.1</f>
        <v>84.1</v>
      </c>
    </row>
    <row r="27" spans="1:22" ht="75" customHeight="1" x14ac:dyDescent="0.2">
      <c r="A27" s="11"/>
      <c r="B27" s="14" t="s">
        <v>57</v>
      </c>
      <c r="C27" s="85" t="s">
        <v>154</v>
      </c>
      <c r="D27" s="85"/>
      <c r="E27" s="85"/>
      <c r="F27" s="85"/>
      <c r="G27" s="85"/>
      <c r="H27" s="85"/>
      <c r="I27" s="85" t="s">
        <v>155</v>
      </c>
      <c r="J27" s="85"/>
      <c r="K27" s="85"/>
      <c r="L27" s="86" t="s">
        <v>156</v>
      </c>
      <c r="M27" s="86"/>
      <c r="N27" s="86"/>
      <c r="O27" s="86"/>
      <c r="P27" s="15" t="s">
        <v>49</v>
      </c>
      <c r="Q27" s="15" t="s">
        <v>157</v>
      </c>
      <c r="R27" s="45">
        <v>97</v>
      </c>
      <c r="S27" s="45">
        <v>97</v>
      </c>
      <c r="T27" s="45">
        <v>100</v>
      </c>
      <c r="U27" s="49">
        <f>103</f>
        <v>103</v>
      </c>
    </row>
    <row r="28" spans="1:22" ht="75" customHeight="1" x14ac:dyDescent="0.2">
      <c r="A28" s="11"/>
      <c r="B28" s="14" t="s">
        <v>57</v>
      </c>
      <c r="C28" s="85" t="s">
        <v>158</v>
      </c>
      <c r="D28" s="85"/>
      <c r="E28" s="85"/>
      <c r="F28" s="85"/>
      <c r="G28" s="85"/>
      <c r="H28" s="85"/>
      <c r="I28" s="85" t="s">
        <v>159</v>
      </c>
      <c r="J28" s="85"/>
      <c r="K28" s="85"/>
      <c r="L28" s="86" t="s">
        <v>160</v>
      </c>
      <c r="M28" s="86"/>
      <c r="N28" s="86"/>
      <c r="O28" s="86"/>
      <c r="P28" s="15" t="s">
        <v>49</v>
      </c>
      <c r="Q28" s="15" t="s">
        <v>56</v>
      </c>
      <c r="R28" s="45">
        <v>100</v>
      </c>
      <c r="S28" s="45">
        <v>100</v>
      </c>
      <c r="T28" s="45">
        <v>133</v>
      </c>
      <c r="U28" s="49">
        <f>133</f>
        <v>133</v>
      </c>
    </row>
    <row r="29" spans="1:22" ht="75" customHeight="1" x14ac:dyDescent="0.2">
      <c r="A29" s="11"/>
      <c r="B29" s="14" t="s">
        <v>57</v>
      </c>
      <c r="C29" s="85" t="s">
        <v>57</v>
      </c>
      <c r="D29" s="85"/>
      <c r="E29" s="85"/>
      <c r="F29" s="85"/>
      <c r="G29" s="85"/>
      <c r="H29" s="85"/>
      <c r="I29" s="85" t="s">
        <v>161</v>
      </c>
      <c r="J29" s="85"/>
      <c r="K29" s="85"/>
      <c r="L29" s="86" t="s">
        <v>162</v>
      </c>
      <c r="M29" s="86"/>
      <c r="N29" s="86"/>
      <c r="O29" s="86"/>
      <c r="P29" s="15" t="s">
        <v>49</v>
      </c>
      <c r="Q29" s="15" t="s">
        <v>56</v>
      </c>
      <c r="R29" s="45">
        <v>100</v>
      </c>
      <c r="S29" s="45">
        <v>100</v>
      </c>
      <c r="T29" s="45">
        <v>130</v>
      </c>
      <c r="U29" s="49">
        <f>130</f>
        <v>130</v>
      </c>
    </row>
    <row r="30" spans="1:22" ht="75" customHeight="1" thickBot="1" x14ac:dyDescent="0.25">
      <c r="A30" s="11"/>
      <c r="B30" s="14" t="s">
        <v>57</v>
      </c>
      <c r="C30" s="85" t="s">
        <v>163</v>
      </c>
      <c r="D30" s="85"/>
      <c r="E30" s="85"/>
      <c r="F30" s="85"/>
      <c r="G30" s="85"/>
      <c r="H30" s="85"/>
      <c r="I30" s="85" t="s">
        <v>164</v>
      </c>
      <c r="J30" s="85"/>
      <c r="K30" s="85"/>
      <c r="L30" s="86" t="s">
        <v>165</v>
      </c>
      <c r="M30" s="86"/>
      <c r="N30" s="86"/>
      <c r="O30" s="86"/>
      <c r="P30" s="15" t="s">
        <v>49</v>
      </c>
      <c r="Q30" s="15" t="s">
        <v>56</v>
      </c>
      <c r="R30" s="45">
        <v>96.67</v>
      </c>
      <c r="S30" s="45">
        <v>96.67</v>
      </c>
      <c r="T30" s="45">
        <v>100</v>
      </c>
      <c r="U30" s="49">
        <f>103.5</f>
        <v>103.5</v>
      </c>
    </row>
    <row r="31" spans="1:22" ht="14.25" customHeight="1" thickTop="1" thickBot="1" x14ac:dyDescent="0.25">
      <c r="B31" s="4" t="s">
        <v>79</v>
      </c>
      <c r="C31" s="5"/>
      <c r="D31" s="5"/>
      <c r="E31" s="5"/>
      <c r="F31" s="5"/>
      <c r="G31" s="5"/>
      <c r="H31" s="6"/>
      <c r="I31" s="6"/>
      <c r="J31" s="6"/>
      <c r="K31" s="6"/>
      <c r="L31" s="6"/>
      <c r="M31" s="6"/>
      <c r="N31" s="6"/>
      <c r="O31" s="6"/>
      <c r="P31" s="6"/>
      <c r="Q31" s="6"/>
      <c r="R31" s="6"/>
      <c r="S31" s="6"/>
      <c r="T31" s="6"/>
      <c r="U31" s="7"/>
      <c r="V31" s="17"/>
    </row>
    <row r="32" spans="1:22" ht="26.25" customHeight="1" thickTop="1" x14ac:dyDescent="0.2">
      <c r="B32" s="18"/>
      <c r="C32" s="19"/>
      <c r="D32" s="19"/>
      <c r="E32" s="19"/>
      <c r="F32" s="19"/>
      <c r="G32" s="19"/>
      <c r="H32" s="20"/>
      <c r="I32" s="20"/>
      <c r="J32" s="20"/>
      <c r="K32" s="20"/>
      <c r="L32" s="20"/>
      <c r="M32" s="20"/>
      <c r="N32" s="20"/>
      <c r="O32" s="20"/>
      <c r="P32" s="20"/>
      <c r="Q32" s="20"/>
      <c r="R32" s="21"/>
      <c r="S32" s="22" t="s">
        <v>33</v>
      </c>
      <c r="T32" s="22" t="s">
        <v>80</v>
      </c>
      <c r="U32" s="8" t="s">
        <v>81</v>
      </c>
    </row>
    <row r="33" spans="2:21" ht="32.25" customHeight="1" thickBot="1" x14ac:dyDescent="0.25">
      <c r="B33" s="23"/>
      <c r="C33" s="24"/>
      <c r="D33" s="24"/>
      <c r="E33" s="24"/>
      <c r="F33" s="24"/>
      <c r="G33" s="24"/>
      <c r="H33" s="25"/>
      <c r="I33" s="25"/>
      <c r="J33" s="25"/>
      <c r="K33" s="25"/>
      <c r="L33" s="25"/>
      <c r="M33" s="25"/>
      <c r="N33" s="25"/>
      <c r="O33" s="25"/>
      <c r="P33" s="25"/>
      <c r="Q33" s="25"/>
      <c r="R33" s="25"/>
      <c r="S33" s="26" t="s">
        <v>82</v>
      </c>
      <c r="T33" s="27" t="s">
        <v>82</v>
      </c>
      <c r="U33" s="27" t="s">
        <v>83</v>
      </c>
    </row>
    <row r="34" spans="2:21" ht="18.75" customHeight="1" thickBot="1" x14ac:dyDescent="0.25">
      <c r="B34" s="90" t="s">
        <v>84</v>
      </c>
      <c r="C34" s="91"/>
      <c r="D34" s="91"/>
      <c r="E34" s="28"/>
      <c r="F34" s="28"/>
      <c r="G34" s="28"/>
      <c r="H34" s="29"/>
      <c r="I34" s="29"/>
      <c r="J34" s="29"/>
      <c r="K34" s="29"/>
      <c r="L34" s="29"/>
      <c r="M34" s="29"/>
      <c r="N34" s="29"/>
      <c r="O34" s="29"/>
      <c r="P34" s="30"/>
      <c r="Q34" s="30"/>
      <c r="R34" s="30"/>
      <c r="S34" s="100">
        <v>687.06727699999999</v>
      </c>
      <c r="T34" s="100">
        <v>2681.86102785</v>
      </c>
      <c r="U34" s="101">
        <f>+IF(ISERR(T34/S34*100),"N/A",ROUND(T34/S34*100,1))</f>
        <v>390.3</v>
      </c>
    </row>
    <row r="35" spans="2:21" ht="18.75" customHeight="1" thickBot="1" x14ac:dyDescent="0.25">
      <c r="B35" s="92" t="s">
        <v>85</v>
      </c>
      <c r="C35" s="93"/>
      <c r="D35" s="93"/>
      <c r="E35" s="31"/>
      <c r="F35" s="31"/>
      <c r="G35" s="31"/>
      <c r="H35" s="32"/>
      <c r="I35" s="32"/>
      <c r="J35" s="32"/>
      <c r="K35" s="32"/>
      <c r="L35" s="32"/>
      <c r="M35" s="32"/>
      <c r="N35" s="32"/>
      <c r="O35" s="32"/>
      <c r="P35" s="33"/>
      <c r="Q35" s="33"/>
      <c r="R35" s="33"/>
      <c r="S35" s="100">
        <v>2681.8610278499996</v>
      </c>
      <c r="T35" s="100">
        <v>2681.86102785</v>
      </c>
      <c r="U35" s="101">
        <f>+IF(ISERR(T35/S35*100),"N/A",ROUND(T35/S35*100,1))</f>
        <v>100</v>
      </c>
    </row>
    <row r="36" spans="2:21" ht="14.85" customHeight="1" thickTop="1" thickBot="1" x14ac:dyDescent="0.25">
      <c r="B36" s="4" t="s">
        <v>86</v>
      </c>
      <c r="C36" s="5"/>
      <c r="D36" s="5"/>
      <c r="E36" s="5"/>
      <c r="F36" s="5"/>
      <c r="G36" s="5"/>
      <c r="H36" s="6"/>
      <c r="I36" s="6"/>
      <c r="J36" s="6"/>
      <c r="K36" s="6"/>
      <c r="L36" s="6"/>
      <c r="M36" s="6"/>
      <c r="N36" s="6"/>
      <c r="O36" s="6"/>
      <c r="P36" s="6"/>
      <c r="Q36" s="6"/>
      <c r="R36" s="6"/>
      <c r="S36" s="6"/>
      <c r="T36" s="6"/>
      <c r="U36" s="7"/>
    </row>
    <row r="37" spans="2:21" ht="44.25" customHeight="1" thickTop="1" x14ac:dyDescent="0.2">
      <c r="B37" s="87" t="s">
        <v>87</v>
      </c>
      <c r="C37" s="88"/>
      <c r="D37" s="88"/>
      <c r="E37" s="88"/>
      <c r="F37" s="88"/>
      <c r="G37" s="88"/>
      <c r="H37" s="88"/>
      <c r="I37" s="88"/>
      <c r="J37" s="88"/>
      <c r="K37" s="88"/>
      <c r="L37" s="88"/>
      <c r="M37" s="88"/>
      <c r="N37" s="88"/>
      <c r="O37" s="88"/>
      <c r="P37" s="88"/>
      <c r="Q37" s="88"/>
      <c r="R37" s="88"/>
      <c r="S37" s="88"/>
      <c r="T37" s="88"/>
      <c r="U37" s="89"/>
    </row>
    <row r="38" spans="2:21" ht="63.75" customHeight="1" x14ac:dyDescent="0.2">
      <c r="B38" s="94" t="s">
        <v>166</v>
      </c>
      <c r="C38" s="95"/>
      <c r="D38" s="95"/>
      <c r="E38" s="95"/>
      <c r="F38" s="95"/>
      <c r="G38" s="95"/>
      <c r="H38" s="95"/>
      <c r="I38" s="95"/>
      <c r="J38" s="95"/>
      <c r="K38" s="95"/>
      <c r="L38" s="95"/>
      <c r="M38" s="95"/>
      <c r="N38" s="95"/>
      <c r="O38" s="95"/>
      <c r="P38" s="95"/>
      <c r="Q38" s="95"/>
      <c r="R38" s="95"/>
      <c r="S38" s="95"/>
      <c r="T38" s="95"/>
      <c r="U38" s="96"/>
    </row>
    <row r="39" spans="2:21" ht="45" customHeight="1" x14ac:dyDescent="0.2">
      <c r="B39" s="94" t="s">
        <v>167</v>
      </c>
      <c r="C39" s="95"/>
      <c r="D39" s="95"/>
      <c r="E39" s="95"/>
      <c r="F39" s="95"/>
      <c r="G39" s="95"/>
      <c r="H39" s="95"/>
      <c r="I39" s="95"/>
      <c r="J39" s="95"/>
      <c r="K39" s="95"/>
      <c r="L39" s="95"/>
      <c r="M39" s="95"/>
      <c r="N39" s="95"/>
      <c r="O39" s="95"/>
      <c r="P39" s="95"/>
      <c r="Q39" s="95"/>
      <c r="R39" s="95"/>
      <c r="S39" s="95"/>
      <c r="T39" s="95"/>
      <c r="U39" s="96"/>
    </row>
    <row r="40" spans="2:21" ht="59.25" customHeight="1" x14ac:dyDescent="0.2">
      <c r="B40" s="94" t="s">
        <v>168</v>
      </c>
      <c r="C40" s="95"/>
      <c r="D40" s="95"/>
      <c r="E40" s="95"/>
      <c r="F40" s="95"/>
      <c r="G40" s="95"/>
      <c r="H40" s="95"/>
      <c r="I40" s="95"/>
      <c r="J40" s="95"/>
      <c r="K40" s="95"/>
      <c r="L40" s="95"/>
      <c r="M40" s="95"/>
      <c r="N40" s="95"/>
      <c r="O40" s="95"/>
      <c r="P40" s="95"/>
      <c r="Q40" s="95"/>
      <c r="R40" s="95"/>
      <c r="S40" s="95"/>
      <c r="T40" s="95"/>
      <c r="U40" s="96"/>
    </row>
    <row r="41" spans="2:21" ht="63.75" customHeight="1" x14ac:dyDescent="0.2">
      <c r="B41" s="94" t="s">
        <v>169</v>
      </c>
      <c r="C41" s="95"/>
      <c r="D41" s="95"/>
      <c r="E41" s="95"/>
      <c r="F41" s="95"/>
      <c r="G41" s="95"/>
      <c r="H41" s="95"/>
      <c r="I41" s="95"/>
      <c r="J41" s="95"/>
      <c r="K41" s="95"/>
      <c r="L41" s="95"/>
      <c r="M41" s="95"/>
      <c r="N41" s="95"/>
      <c r="O41" s="95"/>
      <c r="P41" s="95"/>
      <c r="Q41" s="95"/>
      <c r="R41" s="95"/>
      <c r="S41" s="95"/>
      <c r="T41" s="95"/>
      <c r="U41" s="96"/>
    </row>
    <row r="42" spans="2:21" ht="49.5" customHeight="1" x14ac:dyDescent="0.2">
      <c r="B42" s="94" t="s">
        <v>170</v>
      </c>
      <c r="C42" s="95"/>
      <c r="D42" s="95"/>
      <c r="E42" s="95"/>
      <c r="F42" s="95"/>
      <c r="G42" s="95"/>
      <c r="H42" s="95"/>
      <c r="I42" s="95"/>
      <c r="J42" s="95"/>
      <c r="K42" s="95"/>
      <c r="L42" s="95"/>
      <c r="M42" s="95"/>
      <c r="N42" s="95"/>
      <c r="O42" s="95"/>
      <c r="P42" s="95"/>
      <c r="Q42" s="95"/>
      <c r="R42" s="95"/>
      <c r="S42" s="95"/>
      <c r="T42" s="95"/>
      <c r="U42" s="96"/>
    </row>
    <row r="43" spans="2:21" ht="83.25" customHeight="1" x14ac:dyDescent="0.2">
      <c r="B43" s="94" t="s">
        <v>171</v>
      </c>
      <c r="C43" s="95"/>
      <c r="D43" s="95"/>
      <c r="E43" s="95"/>
      <c r="F43" s="95"/>
      <c r="G43" s="95"/>
      <c r="H43" s="95"/>
      <c r="I43" s="95"/>
      <c r="J43" s="95"/>
      <c r="K43" s="95"/>
      <c r="L43" s="95"/>
      <c r="M43" s="95"/>
      <c r="N43" s="95"/>
      <c r="O43" s="95"/>
      <c r="P43" s="95"/>
      <c r="Q43" s="95"/>
      <c r="R43" s="95"/>
      <c r="S43" s="95"/>
      <c r="T43" s="95"/>
      <c r="U43" s="96"/>
    </row>
    <row r="44" spans="2:21" ht="49.5" customHeight="1" x14ac:dyDescent="0.2">
      <c r="B44" s="94" t="s">
        <v>172</v>
      </c>
      <c r="C44" s="95"/>
      <c r="D44" s="95"/>
      <c r="E44" s="95"/>
      <c r="F44" s="95"/>
      <c r="G44" s="95"/>
      <c r="H44" s="95"/>
      <c r="I44" s="95"/>
      <c r="J44" s="95"/>
      <c r="K44" s="95"/>
      <c r="L44" s="95"/>
      <c r="M44" s="95"/>
      <c r="N44" s="95"/>
      <c r="O44" s="95"/>
      <c r="P44" s="95"/>
      <c r="Q44" s="95"/>
      <c r="R44" s="95"/>
      <c r="S44" s="95"/>
      <c r="T44" s="95"/>
      <c r="U44" s="96"/>
    </row>
    <row r="45" spans="2:21" ht="49.5" customHeight="1" x14ac:dyDescent="0.2">
      <c r="B45" s="94" t="s">
        <v>173</v>
      </c>
      <c r="C45" s="95"/>
      <c r="D45" s="95"/>
      <c r="E45" s="95"/>
      <c r="F45" s="95"/>
      <c r="G45" s="95"/>
      <c r="H45" s="95"/>
      <c r="I45" s="95"/>
      <c r="J45" s="95"/>
      <c r="K45" s="95"/>
      <c r="L45" s="95"/>
      <c r="M45" s="95"/>
      <c r="N45" s="95"/>
      <c r="O45" s="95"/>
      <c r="P45" s="95"/>
      <c r="Q45" s="95"/>
      <c r="R45" s="95"/>
      <c r="S45" s="95"/>
      <c r="T45" s="95"/>
      <c r="U45" s="96"/>
    </row>
    <row r="46" spans="2:21" ht="49.5" customHeight="1" x14ac:dyDescent="0.2">
      <c r="B46" s="94" t="s">
        <v>174</v>
      </c>
      <c r="C46" s="95"/>
      <c r="D46" s="95"/>
      <c r="E46" s="95"/>
      <c r="F46" s="95"/>
      <c r="G46" s="95"/>
      <c r="H46" s="95"/>
      <c r="I46" s="95"/>
      <c r="J46" s="95"/>
      <c r="K46" s="95"/>
      <c r="L46" s="95"/>
      <c r="M46" s="95"/>
      <c r="N46" s="95"/>
      <c r="O46" s="95"/>
      <c r="P46" s="95"/>
      <c r="Q46" s="95"/>
      <c r="R46" s="95"/>
      <c r="S46" s="95"/>
      <c r="T46" s="95"/>
      <c r="U46" s="96"/>
    </row>
    <row r="47" spans="2:21" ht="49.5" customHeight="1" x14ac:dyDescent="0.2">
      <c r="B47" s="94" t="s">
        <v>175</v>
      </c>
      <c r="C47" s="95"/>
      <c r="D47" s="95"/>
      <c r="E47" s="95"/>
      <c r="F47" s="95"/>
      <c r="G47" s="95"/>
      <c r="H47" s="95"/>
      <c r="I47" s="95"/>
      <c r="J47" s="95"/>
      <c r="K47" s="95"/>
      <c r="L47" s="95"/>
      <c r="M47" s="95"/>
      <c r="N47" s="95"/>
      <c r="O47" s="95"/>
      <c r="P47" s="95"/>
      <c r="Q47" s="95"/>
      <c r="R47" s="95"/>
      <c r="S47" s="95"/>
      <c r="T47" s="95"/>
      <c r="U47" s="96"/>
    </row>
    <row r="48" spans="2:21" ht="65.25" customHeight="1" x14ac:dyDescent="0.2">
      <c r="B48" s="94" t="s">
        <v>176</v>
      </c>
      <c r="C48" s="95"/>
      <c r="D48" s="95"/>
      <c r="E48" s="95"/>
      <c r="F48" s="95"/>
      <c r="G48" s="95"/>
      <c r="H48" s="95"/>
      <c r="I48" s="95"/>
      <c r="J48" s="95"/>
      <c r="K48" s="95"/>
      <c r="L48" s="95"/>
      <c r="M48" s="95"/>
      <c r="N48" s="95"/>
      <c r="O48" s="95"/>
      <c r="P48" s="95"/>
      <c r="Q48" s="95"/>
      <c r="R48" s="95"/>
      <c r="S48" s="95"/>
      <c r="T48" s="95"/>
      <c r="U48" s="96"/>
    </row>
    <row r="49" spans="2:21" ht="49.5" customHeight="1" x14ac:dyDescent="0.2">
      <c r="B49" s="94" t="s">
        <v>177</v>
      </c>
      <c r="C49" s="95"/>
      <c r="D49" s="95"/>
      <c r="E49" s="95"/>
      <c r="F49" s="95"/>
      <c r="G49" s="95"/>
      <c r="H49" s="95"/>
      <c r="I49" s="95"/>
      <c r="J49" s="95"/>
      <c r="K49" s="95"/>
      <c r="L49" s="95"/>
      <c r="M49" s="95"/>
      <c r="N49" s="95"/>
      <c r="O49" s="95"/>
      <c r="P49" s="95"/>
      <c r="Q49" s="95"/>
      <c r="R49" s="95"/>
      <c r="S49" s="95"/>
      <c r="T49" s="95"/>
      <c r="U49" s="96"/>
    </row>
    <row r="50" spans="2:21" ht="49.5" customHeight="1" x14ac:dyDescent="0.2">
      <c r="B50" s="94" t="s">
        <v>178</v>
      </c>
      <c r="C50" s="95"/>
      <c r="D50" s="95"/>
      <c r="E50" s="95"/>
      <c r="F50" s="95"/>
      <c r="G50" s="95"/>
      <c r="H50" s="95"/>
      <c r="I50" s="95"/>
      <c r="J50" s="95"/>
      <c r="K50" s="95"/>
      <c r="L50" s="95"/>
      <c r="M50" s="95"/>
      <c r="N50" s="95"/>
      <c r="O50" s="95"/>
      <c r="P50" s="95"/>
      <c r="Q50" s="95"/>
      <c r="R50" s="95"/>
      <c r="S50" s="95"/>
      <c r="T50" s="95"/>
      <c r="U50" s="96"/>
    </row>
    <row r="51" spans="2:21" ht="66" customHeight="1" x14ac:dyDescent="0.2">
      <c r="B51" s="94" t="s">
        <v>179</v>
      </c>
      <c r="C51" s="95"/>
      <c r="D51" s="95"/>
      <c r="E51" s="95"/>
      <c r="F51" s="95"/>
      <c r="G51" s="95"/>
      <c r="H51" s="95"/>
      <c r="I51" s="95"/>
      <c r="J51" s="95"/>
      <c r="K51" s="95"/>
      <c r="L51" s="95"/>
      <c r="M51" s="95"/>
      <c r="N51" s="95"/>
      <c r="O51" s="95"/>
      <c r="P51" s="95"/>
      <c r="Q51" s="95"/>
      <c r="R51" s="95"/>
      <c r="S51" s="95"/>
      <c r="T51" s="95"/>
      <c r="U51" s="96"/>
    </row>
    <row r="52" spans="2:21" ht="49.5" customHeight="1" x14ac:dyDescent="0.2">
      <c r="B52" s="94" t="s">
        <v>180</v>
      </c>
      <c r="C52" s="95"/>
      <c r="D52" s="95"/>
      <c r="E52" s="95"/>
      <c r="F52" s="95"/>
      <c r="G52" s="95"/>
      <c r="H52" s="95"/>
      <c r="I52" s="95"/>
      <c r="J52" s="95"/>
      <c r="K52" s="95"/>
      <c r="L52" s="95"/>
      <c r="M52" s="95"/>
      <c r="N52" s="95"/>
      <c r="O52" s="95"/>
      <c r="P52" s="95"/>
      <c r="Q52" s="95"/>
      <c r="R52" s="95"/>
      <c r="S52" s="95"/>
      <c r="T52" s="95"/>
      <c r="U52" s="96"/>
    </row>
    <row r="53" spans="2:21" ht="49.5" customHeight="1" x14ac:dyDescent="0.2">
      <c r="B53" s="94" t="s">
        <v>181</v>
      </c>
      <c r="C53" s="95"/>
      <c r="D53" s="95"/>
      <c r="E53" s="95"/>
      <c r="F53" s="95"/>
      <c r="G53" s="95"/>
      <c r="H53" s="95"/>
      <c r="I53" s="95"/>
      <c r="J53" s="95"/>
      <c r="K53" s="95"/>
      <c r="L53" s="95"/>
      <c r="M53" s="95"/>
      <c r="N53" s="95"/>
      <c r="O53" s="95"/>
      <c r="P53" s="95"/>
      <c r="Q53" s="95"/>
      <c r="R53" s="95"/>
      <c r="S53" s="95"/>
      <c r="T53" s="95"/>
      <c r="U53" s="96"/>
    </row>
    <row r="54" spans="2:21" ht="49.5" customHeight="1" x14ac:dyDescent="0.2">
      <c r="B54" s="94" t="s">
        <v>182</v>
      </c>
      <c r="C54" s="95"/>
      <c r="D54" s="95"/>
      <c r="E54" s="95"/>
      <c r="F54" s="95"/>
      <c r="G54" s="95"/>
      <c r="H54" s="95"/>
      <c r="I54" s="95"/>
      <c r="J54" s="95"/>
      <c r="K54" s="95"/>
      <c r="L54" s="95"/>
      <c r="M54" s="95"/>
      <c r="N54" s="95"/>
      <c r="O54" s="95"/>
      <c r="P54" s="95"/>
      <c r="Q54" s="95"/>
      <c r="R54" s="95"/>
      <c r="S54" s="95"/>
      <c r="T54" s="95"/>
      <c r="U54" s="96"/>
    </row>
    <row r="55" spans="2:21" ht="49.5" customHeight="1" x14ac:dyDescent="0.2">
      <c r="B55" s="94" t="s">
        <v>183</v>
      </c>
      <c r="C55" s="95"/>
      <c r="D55" s="95"/>
      <c r="E55" s="95"/>
      <c r="F55" s="95"/>
      <c r="G55" s="95"/>
      <c r="H55" s="95"/>
      <c r="I55" s="95"/>
      <c r="J55" s="95"/>
      <c r="K55" s="95"/>
      <c r="L55" s="95"/>
      <c r="M55" s="95"/>
      <c r="N55" s="95"/>
      <c r="O55" s="95"/>
      <c r="P55" s="95"/>
      <c r="Q55" s="95"/>
      <c r="R55" s="95"/>
      <c r="S55" s="95"/>
      <c r="T55" s="95"/>
      <c r="U55" s="96"/>
    </row>
    <row r="56" spans="2:21" ht="49.5" customHeight="1" x14ac:dyDescent="0.2">
      <c r="B56" s="94" t="s">
        <v>184</v>
      </c>
      <c r="C56" s="95"/>
      <c r="D56" s="95"/>
      <c r="E56" s="95"/>
      <c r="F56" s="95"/>
      <c r="G56" s="95"/>
      <c r="H56" s="95"/>
      <c r="I56" s="95"/>
      <c r="J56" s="95"/>
      <c r="K56" s="95"/>
      <c r="L56" s="95"/>
      <c r="M56" s="95"/>
      <c r="N56" s="95"/>
      <c r="O56" s="95"/>
      <c r="P56" s="95"/>
      <c r="Q56" s="95"/>
      <c r="R56" s="95"/>
      <c r="S56" s="95"/>
      <c r="T56" s="95"/>
      <c r="U56" s="96"/>
    </row>
    <row r="57" spans="2:21" ht="49.5" customHeight="1" thickBot="1" x14ac:dyDescent="0.25">
      <c r="B57" s="97" t="s">
        <v>185</v>
      </c>
      <c r="C57" s="98"/>
      <c r="D57" s="98"/>
      <c r="E57" s="98"/>
      <c r="F57" s="98"/>
      <c r="G57" s="98"/>
      <c r="H57" s="98"/>
      <c r="I57" s="98"/>
      <c r="J57" s="98"/>
      <c r="K57" s="98"/>
      <c r="L57" s="98"/>
      <c r="M57" s="98"/>
      <c r="N57" s="98"/>
      <c r="O57" s="98"/>
      <c r="P57" s="98"/>
      <c r="Q57" s="98"/>
      <c r="R57" s="98"/>
      <c r="S57" s="98"/>
      <c r="T57" s="98"/>
      <c r="U57" s="99"/>
    </row>
  </sheetData>
  <mergeCells count="104">
    <mergeCell ref="B56:U56"/>
    <mergeCell ref="B57:U57"/>
    <mergeCell ref="B50:U50"/>
    <mergeCell ref="B51:U51"/>
    <mergeCell ref="B52:U52"/>
    <mergeCell ref="B53:U53"/>
    <mergeCell ref="B54:U54"/>
    <mergeCell ref="B55:U55"/>
    <mergeCell ref="B44:U44"/>
    <mergeCell ref="B45:U45"/>
    <mergeCell ref="B46:U46"/>
    <mergeCell ref="B47:U47"/>
    <mergeCell ref="B48:U48"/>
    <mergeCell ref="B49:U49"/>
    <mergeCell ref="B38:U38"/>
    <mergeCell ref="B39:U39"/>
    <mergeCell ref="B40:U40"/>
    <mergeCell ref="B41:U41"/>
    <mergeCell ref="B42:U42"/>
    <mergeCell ref="B43:U43"/>
    <mergeCell ref="C30:H30"/>
    <mergeCell ref="I30:K30"/>
    <mergeCell ref="L30:O30"/>
    <mergeCell ref="B34:D34"/>
    <mergeCell ref="B35:D35"/>
    <mergeCell ref="B37:U37"/>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7:H17"/>
    <mergeCell ref="I17:K17"/>
    <mergeCell ref="L17:O17"/>
    <mergeCell ref="C14:H14"/>
    <mergeCell ref="I14:K14"/>
    <mergeCell ref="L14:O14"/>
    <mergeCell ref="C15:H15"/>
    <mergeCell ref="I15:K15"/>
    <mergeCell ref="L15:O15"/>
    <mergeCell ref="C13:H13"/>
    <mergeCell ref="I13:K13"/>
    <mergeCell ref="L13:O13"/>
    <mergeCell ref="P9:P10"/>
    <mergeCell ref="Q9:Q10"/>
    <mergeCell ref="R9:S9"/>
    <mergeCell ref="C16:H16"/>
    <mergeCell ref="I16:K16"/>
    <mergeCell ref="L16:O16"/>
    <mergeCell ref="C11:H11"/>
    <mergeCell ref="I11:K11"/>
    <mergeCell ref="L11:O11"/>
    <mergeCell ref="C6:G6"/>
    <mergeCell ref="K6:M6"/>
    <mergeCell ref="P6:Q6"/>
    <mergeCell ref="T6:U6"/>
    <mergeCell ref="C12:H12"/>
    <mergeCell ref="I12:K12"/>
    <mergeCell ref="L12:O12"/>
    <mergeCell ref="B8:B10"/>
    <mergeCell ref="C8:H10"/>
    <mergeCell ref="I8:S8"/>
    <mergeCell ref="T8:U8"/>
    <mergeCell ref="I9:K10"/>
    <mergeCell ref="L9:O10"/>
    <mergeCell ref="B1:L1"/>
    <mergeCell ref="D4:H4"/>
    <mergeCell ref="L4:O4"/>
    <mergeCell ref="Q4:R4"/>
    <mergeCell ref="T4:U4"/>
    <mergeCell ref="B5:U5"/>
    <mergeCell ref="T9:T10"/>
    <mergeCell ref="U9:U10"/>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7"/>
  <sheetViews>
    <sheetView topLeftCell="O16" zoomScale="90" zoomScaleNormal="90" zoomScaleSheetLayoutView="80" workbookViewId="0">
      <selection activeCell="T19" sqref="T19:T20"/>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5.25" style="1" customWidth="1"/>
    <col min="20" max="20" width="16.3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34" t="s">
        <v>6</v>
      </c>
      <c r="C4" s="35" t="s">
        <v>186</v>
      </c>
      <c r="D4" s="57" t="s">
        <v>187</v>
      </c>
      <c r="E4" s="57"/>
      <c r="F4" s="57"/>
      <c r="G4" s="57"/>
      <c r="H4" s="57"/>
      <c r="I4" s="36"/>
      <c r="J4" s="37" t="s">
        <v>9</v>
      </c>
      <c r="K4" s="38" t="s">
        <v>10</v>
      </c>
      <c r="L4" s="58" t="s">
        <v>11</v>
      </c>
      <c r="M4" s="58"/>
      <c r="N4" s="58"/>
      <c r="O4" s="58"/>
      <c r="P4" s="37" t="s">
        <v>12</v>
      </c>
      <c r="Q4" s="58" t="s">
        <v>188</v>
      </c>
      <c r="R4" s="58"/>
      <c r="S4" s="37"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63.75" customHeight="1" thickBot="1" x14ac:dyDescent="0.25">
      <c r="B6" s="39" t="s">
        <v>16</v>
      </c>
      <c r="C6" s="60" t="s">
        <v>17</v>
      </c>
      <c r="D6" s="60"/>
      <c r="E6" s="60"/>
      <c r="F6" s="60"/>
      <c r="G6" s="60"/>
      <c r="H6" s="40"/>
      <c r="I6" s="40"/>
      <c r="J6" s="40" t="s">
        <v>18</v>
      </c>
      <c r="K6" s="60" t="s">
        <v>19</v>
      </c>
      <c r="L6" s="60"/>
      <c r="M6" s="60"/>
      <c r="N6" s="41"/>
      <c r="O6" s="40" t="s">
        <v>20</v>
      </c>
      <c r="P6" s="60" t="s">
        <v>21</v>
      </c>
      <c r="Q6" s="60"/>
      <c r="R6" s="42"/>
      <c r="S6" s="40" t="s">
        <v>22</v>
      </c>
      <c r="T6" s="60" t="s">
        <v>189</v>
      </c>
      <c r="U6" s="61"/>
    </row>
    <row r="7" spans="1:22" ht="20.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2" ht="19.5" customHeight="1" x14ac:dyDescent="0.2">
      <c r="B9" s="63"/>
      <c r="C9" s="67"/>
      <c r="D9" s="67"/>
      <c r="E9" s="67"/>
      <c r="F9" s="67"/>
      <c r="G9" s="67"/>
      <c r="H9" s="68"/>
      <c r="I9" s="76" t="s">
        <v>29</v>
      </c>
      <c r="J9" s="65"/>
      <c r="K9" s="65"/>
      <c r="L9" s="65" t="s">
        <v>30</v>
      </c>
      <c r="M9" s="65"/>
      <c r="N9" s="65"/>
      <c r="O9" s="65"/>
      <c r="P9" s="65" t="s">
        <v>31</v>
      </c>
      <c r="Q9" s="65" t="s">
        <v>32</v>
      </c>
      <c r="R9" s="81" t="s">
        <v>33</v>
      </c>
      <c r="S9" s="82"/>
      <c r="T9" s="65" t="s">
        <v>34</v>
      </c>
      <c r="U9" s="83" t="s">
        <v>35</v>
      </c>
    </row>
    <row r="10" spans="1:22" ht="42" customHeight="1" thickBot="1" x14ac:dyDescent="0.25">
      <c r="B10" s="64"/>
      <c r="C10" s="69"/>
      <c r="D10" s="69"/>
      <c r="E10" s="69"/>
      <c r="F10" s="69"/>
      <c r="G10" s="69"/>
      <c r="H10" s="70"/>
      <c r="I10" s="77"/>
      <c r="J10" s="78"/>
      <c r="K10" s="78"/>
      <c r="L10" s="78"/>
      <c r="M10" s="78"/>
      <c r="N10" s="78"/>
      <c r="O10" s="78"/>
      <c r="P10" s="78"/>
      <c r="Q10" s="78"/>
      <c r="R10" s="9" t="s">
        <v>36</v>
      </c>
      <c r="S10" s="10" t="s">
        <v>37</v>
      </c>
      <c r="T10" s="78"/>
      <c r="U10" s="84"/>
    </row>
    <row r="11" spans="1:22" ht="134.25" customHeight="1" thickTop="1" thickBot="1" x14ac:dyDescent="0.25">
      <c r="A11" s="11"/>
      <c r="B11" s="12" t="s">
        <v>38</v>
      </c>
      <c r="C11" s="79" t="s">
        <v>190</v>
      </c>
      <c r="D11" s="79"/>
      <c r="E11" s="79"/>
      <c r="F11" s="79"/>
      <c r="G11" s="79"/>
      <c r="H11" s="79"/>
      <c r="I11" s="79" t="s">
        <v>191</v>
      </c>
      <c r="J11" s="79"/>
      <c r="K11" s="79"/>
      <c r="L11" s="80" t="s">
        <v>192</v>
      </c>
      <c r="M11" s="80"/>
      <c r="N11" s="80"/>
      <c r="O11" s="80"/>
      <c r="P11" s="13" t="s">
        <v>55</v>
      </c>
      <c r="Q11" s="13" t="s">
        <v>43</v>
      </c>
      <c r="R11" s="43" t="s">
        <v>44</v>
      </c>
      <c r="S11" s="43">
        <v>1</v>
      </c>
      <c r="T11" s="43">
        <v>1</v>
      </c>
      <c r="U11" s="44">
        <f>100</f>
        <v>100</v>
      </c>
    </row>
    <row r="12" spans="1:22" ht="158.25" customHeight="1" thickTop="1" thickBot="1" x14ac:dyDescent="0.25">
      <c r="A12" s="11"/>
      <c r="B12" s="12" t="s">
        <v>45</v>
      </c>
      <c r="C12" s="79" t="s">
        <v>193</v>
      </c>
      <c r="D12" s="79"/>
      <c r="E12" s="79"/>
      <c r="F12" s="79"/>
      <c r="G12" s="79"/>
      <c r="H12" s="79"/>
      <c r="I12" s="79" t="s">
        <v>194</v>
      </c>
      <c r="J12" s="79"/>
      <c r="K12" s="79"/>
      <c r="L12" s="80" t="s">
        <v>195</v>
      </c>
      <c r="M12" s="80"/>
      <c r="N12" s="80"/>
      <c r="O12" s="80"/>
      <c r="P12" s="13" t="s">
        <v>49</v>
      </c>
      <c r="Q12" s="13" t="s">
        <v>43</v>
      </c>
      <c r="R12" s="43">
        <v>1.9</v>
      </c>
      <c r="S12" s="43">
        <v>1.9</v>
      </c>
      <c r="T12" s="43">
        <v>0</v>
      </c>
      <c r="U12" s="44">
        <f>0</f>
        <v>0</v>
      </c>
    </row>
    <row r="13" spans="1:22" ht="75" customHeight="1" thickTop="1" thickBot="1" x14ac:dyDescent="0.25">
      <c r="A13" s="11"/>
      <c r="B13" s="12" t="s">
        <v>51</v>
      </c>
      <c r="C13" s="79" t="s">
        <v>196</v>
      </c>
      <c r="D13" s="79"/>
      <c r="E13" s="79"/>
      <c r="F13" s="79"/>
      <c r="G13" s="79"/>
      <c r="H13" s="79"/>
      <c r="I13" s="79" t="s">
        <v>197</v>
      </c>
      <c r="J13" s="79"/>
      <c r="K13" s="79"/>
      <c r="L13" s="80" t="s">
        <v>198</v>
      </c>
      <c r="M13" s="80"/>
      <c r="N13" s="80"/>
      <c r="O13" s="80"/>
      <c r="P13" s="13" t="s">
        <v>199</v>
      </c>
      <c r="Q13" s="13" t="s">
        <v>43</v>
      </c>
      <c r="R13" s="43" t="s">
        <v>44</v>
      </c>
      <c r="S13" s="43">
        <v>2.1800000000000002</v>
      </c>
      <c r="T13" s="43">
        <v>0</v>
      </c>
      <c r="U13" s="44">
        <f>0</f>
        <v>0</v>
      </c>
    </row>
    <row r="14" spans="1:22" ht="75" customHeight="1" thickTop="1" x14ac:dyDescent="0.2">
      <c r="A14" s="11"/>
      <c r="B14" s="12" t="s">
        <v>61</v>
      </c>
      <c r="C14" s="79" t="s">
        <v>200</v>
      </c>
      <c r="D14" s="79"/>
      <c r="E14" s="79"/>
      <c r="F14" s="79"/>
      <c r="G14" s="79"/>
      <c r="H14" s="79"/>
      <c r="I14" s="79" t="s">
        <v>201</v>
      </c>
      <c r="J14" s="79"/>
      <c r="K14" s="79"/>
      <c r="L14" s="80" t="s">
        <v>202</v>
      </c>
      <c r="M14" s="80"/>
      <c r="N14" s="80"/>
      <c r="O14" s="80"/>
      <c r="P14" s="13" t="s">
        <v>203</v>
      </c>
      <c r="Q14" s="13" t="s">
        <v>157</v>
      </c>
      <c r="R14" s="43" t="s">
        <v>44</v>
      </c>
      <c r="S14" s="13">
        <v>226798879</v>
      </c>
      <c r="T14" s="13">
        <v>189850187</v>
      </c>
      <c r="U14" s="44">
        <f>83.7</f>
        <v>83.7</v>
      </c>
    </row>
    <row r="15" spans="1:22" ht="99.75" customHeight="1" thickBot="1" x14ac:dyDescent="0.25">
      <c r="A15" s="11"/>
      <c r="B15" s="14" t="s">
        <v>57</v>
      </c>
      <c r="C15" s="85" t="s">
        <v>204</v>
      </c>
      <c r="D15" s="85"/>
      <c r="E15" s="85"/>
      <c r="F15" s="85"/>
      <c r="G15" s="85"/>
      <c r="H15" s="85"/>
      <c r="I15" s="85" t="s">
        <v>205</v>
      </c>
      <c r="J15" s="85"/>
      <c r="K15" s="85"/>
      <c r="L15" s="86" t="s">
        <v>206</v>
      </c>
      <c r="M15" s="86"/>
      <c r="N15" s="86"/>
      <c r="O15" s="86"/>
      <c r="P15" s="15" t="s">
        <v>203</v>
      </c>
      <c r="Q15" s="15" t="s">
        <v>157</v>
      </c>
      <c r="R15" s="45" t="s">
        <v>44</v>
      </c>
      <c r="S15" s="15">
        <v>113841121</v>
      </c>
      <c r="T15" s="15">
        <v>12743314</v>
      </c>
      <c r="U15" s="46">
        <f>11.2</f>
        <v>11.2</v>
      </c>
    </row>
    <row r="16" spans="1:22" ht="14.25" customHeight="1" thickTop="1" thickBot="1" x14ac:dyDescent="0.25">
      <c r="B16" s="4" t="s">
        <v>79</v>
      </c>
      <c r="C16" s="5"/>
      <c r="D16" s="5"/>
      <c r="E16" s="5"/>
      <c r="F16" s="5"/>
      <c r="G16" s="5"/>
      <c r="H16" s="6"/>
      <c r="I16" s="6"/>
      <c r="J16" s="6"/>
      <c r="K16" s="6"/>
      <c r="L16" s="6"/>
      <c r="M16" s="6"/>
      <c r="N16" s="6"/>
      <c r="O16" s="6"/>
      <c r="P16" s="6"/>
      <c r="Q16" s="6"/>
      <c r="R16" s="6"/>
      <c r="S16" s="6"/>
      <c r="T16" s="6"/>
      <c r="U16" s="7"/>
      <c r="V16" s="17"/>
    </row>
    <row r="17" spans="2:21" ht="26.25" customHeight="1" thickTop="1" x14ac:dyDescent="0.2">
      <c r="B17" s="18"/>
      <c r="C17" s="19"/>
      <c r="D17" s="19"/>
      <c r="E17" s="19"/>
      <c r="F17" s="19"/>
      <c r="G17" s="19"/>
      <c r="H17" s="20"/>
      <c r="I17" s="20"/>
      <c r="J17" s="20"/>
      <c r="K17" s="20"/>
      <c r="L17" s="20"/>
      <c r="M17" s="20"/>
      <c r="N17" s="20"/>
      <c r="O17" s="20"/>
      <c r="P17" s="20"/>
      <c r="Q17" s="20"/>
      <c r="R17" s="21"/>
      <c r="S17" s="22" t="s">
        <v>33</v>
      </c>
      <c r="T17" s="22" t="s">
        <v>80</v>
      </c>
      <c r="U17" s="8" t="s">
        <v>81</v>
      </c>
    </row>
    <row r="18" spans="2:21" ht="36" customHeight="1" thickBot="1" x14ac:dyDescent="0.25">
      <c r="B18" s="23"/>
      <c r="C18" s="24"/>
      <c r="D18" s="24"/>
      <c r="E18" s="24"/>
      <c r="F18" s="24"/>
      <c r="G18" s="24"/>
      <c r="H18" s="25"/>
      <c r="I18" s="25"/>
      <c r="J18" s="25"/>
      <c r="K18" s="25"/>
      <c r="L18" s="25"/>
      <c r="M18" s="25"/>
      <c r="N18" s="25"/>
      <c r="O18" s="25"/>
      <c r="P18" s="25"/>
      <c r="Q18" s="25"/>
      <c r="R18" s="25"/>
      <c r="S18" s="26" t="s">
        <v>82</v>
      </c>
      <c r="T18" s="27" t="s">
        <v>82</v>
      </c>
      <c r="U18" s="27" t="s">
        <v>83</v>
      </c>
    </row>
    <row r="19" spans="2:21" ht="20.25" customHeight="1" thickBot="1" x14ac:dyDescent="0.25">
      <c r="B19" s="90" t="s">
        <v>84</v>
      </c>
      <c r="C19" s="91"/>
      <c r="D19" s="91"/>
      <c r="E19" s="28"/>
      <c r="F19" s="28"/>
      <c r="G19" s="28"/>
      <c r="H19" s="29"/>
      <c r="I19" s="29"/>
      <c r="J19" s="29"/>
      <c r="K19" s="29"/>
      <c r="L19" s="29"/>
      <c r="M19" s="29"/>
      <c r="N19" s="29"/>
      <c r="O19" s="29"/>
      <c r="P19" s="30"/>
      <c r="Q19" s="30"/>
      <c r="R19" s="30"/>
      <c r="S19" s="100">
        <v>413</v>
      </c>
      <c r="T19" s="100">
        <v>205.05253954999995</v>
      </c>
      <c r="U19" s="101">
        <f>+IF(ISERR(T19/S19*100),"N/A",ROUND(T19/S19*100,1))</f>
        <v>49.6</v>
      </c>
    </row>
    <row r="20" spans="2:21" ht="20.25" customHeight="1" thickBot="1" x14ac:dyDescent="0.25">
      <c r="B20" s="92" t="s">
        <v>85</v>
      </c>
      <c r="C20" s="93"/>
      <c r="D20" s="93"/>
      <c r="E20" s="31"/>
      <c r="F20" s="31"/>
      <c r="G20" s="31"/>
      <c r="H20" s="32"/>
      <c r="I20" s="32"/>
      <c r="J20" s="32"/>
      <c r="K20" s="32"/>
      <c r="L20" s="32"/>
      <c r="M20" s="32"/>
      <c r="N20" s="32"/>
      <c r="O20" s="32"/>
      <c r="P20" s="33"/>
      <c r="Q20" s="33"/>
      <c r="R20" s="33"/>
      <c r="S20" s="100">
        <v>205.05253954999998</v>
      </c>
      <c r="T20" s="100">
        <v>205.05253954999995</v>
      </c>
      <c r="U20" s="101">
        <f>+IF(ISERR(T20/S20*100),"N/A",ROUND(T20/S20*100,1))</f>
        <v>100</v>
      </c>
    </row>
    <row r="21" spans="2:21" ht="14.85" customHeight="1" thickTop="1" thickBot="1" x14ac:dyDescent="0.25">
      <c r="B21" s="4" t="s">
        <v>86</v>
      </c>
      <c r="C21" s="5"/>
      <c r="D21" s="5"/>
      <c r="E21" s="5"/>
      <c r="F21" s="5"/>
      <c r="G21" s="5"/>
      <c r="H21" s="6"/>
      <c r="I21" s="6"/>
      <c r="J21" s="6"/>
      <c r="K21" s="6"/>
      <c r="L21" s="6"/>
      <c r="M21" s="6"/>
      <c r="N21" s="6"/>
      <c r="O21" s="6"/>
      <c r="P21" s="6"/>
      <c r="Q21" s="6"/>
      <c r="R21" s="6"/>
      <c r="S21" s="6"/>
      <c r="T21" s="6"/>
      <c r="U21" s="7"/>
    </row>
    <row r="22" spans="2:21" ht="44.25" customHeight="1" thickTop="1" x14ac:dyDescent="0.2">
      <c r="B22" s="87" t="s">
        <v>87</v>
      </c>
      <c r="C22" s="88"/>
      <c r="D22" s="88"/>
      <c r="E22" s="88"/>
      <c r="F22" s="88"/>
      <c r="G22" s="88"/>
      <c r="H22" s="88"/>
      <c r="I22" s="88"/>
      <c r="J22" s="88"/>
      <c r="K22" s="88"/>
      <c r="L22" s="88"/>
      <c r="M22" s="88"/>
      <c r="N22" s="88"/>
      <c r="O22" s="88"/>
      <c r="P22" s="88"/>
      <c r="Q22" s="88"/>
      <c r="R22" s="88"/>
      <c r="S22" s="88"/>
      <c r="T22" s="88"/>
      <c r="U22" s="89"/>
    </row>
    <row r="23" spans="2:21" ht="105.75" customHeight="1" x14ac:dyDescent="0.2">
      <c r="B23" s="94" t="s">
        <v>256</v>
      </c>
      <c r="C23" s="95"/>
      <c r="D23" s="95"/>
      <c r="E23" s="95"/>
      <c r="F23" s="95"/>
      <c r="G23" s="95"/>
      <c r="H23" s="95"/>
      <c r="I23" s="95"/>
      <c r="J23" s="95"/>
      <c r="K23" s="95"/>
      <c r="L23" s="95"/>
      <c r="M23" s="95"/>
      <c r="N23" s="95"/>
      <c r="O23" s="95"/>
      <c r="P23" s="95"/>
      <c r="Q23" s="95"/>
      <c r="R23" s="95"/>
      <c r="S23" s="95"/>
      <c r="T23" s="95"/>
      <c r="U23" s="96"/>
    </row>
    <row r="24" spans="2:21" ht="85.5" customHeight="1" x14ac:dyDescent="0.2">
      <c r="B24" s="94" t="s">
        <v>258</v>
      </c>
      <c r="C24" s="95"/>
      <c r="D24" s="95"/>
      <c r="E24" s="95"/>
      <c r="F24" s="95"/>
      <c r="G24" s="95"/>
      <c r="H24" s="95"/>
      <c r="I24" s="95"/>
      <c r="J24" s="95"/>
      <c r="K24" s="95"/>
      <c r="L24" s="95"/>
      <c r="M24" s="95"/>
      <c r="N24" s="95"/>
      <c r="O24" s="95"/>
      <c r="P24" s="95"/>
      <c r="Q24" s="95"/>
      <c r="R24" s="95"/>
      <c r="S24" s="95"/>
      <c r="T24" s="95"/>
      <c r="U24" s="96"/>
    </row>
    <row r="25" spans="2:21" ht="68.25" customHeight="1" x14ac:dyDescent="0.2">
      <c r="B25" s="94" t="s">
        <v>260</v>
      </c>
      <c r="C25" s="95"/>
      <c r="D25" s="95"/>
      <c r="E25" s="95"/>
      <c r="F25" s="95"/>
      <c r="G25" s="95"/>
      <c r="H25" s="95"/>
      <c r="I25" s="95"/>
      <c r="J25" s="95"/>
      <c r="K25" s="95"/>
      <c r="L25" s="95"/>
      <c r="M25" s="95"/>
      <c r="N25" s="95"/>
      <c r="O25" s="95"/>
      <c r="P25" s="95"/>
      <c r="Q25" s="95"/>
      <c r="R25" s="95"/>
      <c r="S25" s="95"/>
      <c r="T25" s="95"/>
      <c r="U25" s="96"/>
    </row>
    <row r="26" spans="2:21" ht="114.6" customHeight="1" x14ac:dyDescent="0.2">
      <c r="B26" s="94" t="s">
        <v>257</v>
      </c>
      <c r="C26" s="95"/>
      <c r="D26" s="95"/>
      <c r="E26" s="95"/>
      <c r="F26" s="95"/>
      <c r="G26" s="95"/>
      <c r="H26" s="95"/>
      <c r="I26" s="95"/>
      <c r="J26" s="95"/>
      <c r="K26" s="95"/>
      <c r="L26" s="95"/>
      <c r="M26" s="95"/>
      <c r="N26" s="95"/>
      <c r="O26" s="95"/>
      <c r="P26" s="95"/>
      <c r="Q26" s="95"/>
      <c r="R26" s="95"/>
      <c r="S26" s="95"/>
      <c r="T26" s="95"/>
      <c r="U26" s="96"/>
    </row>
    <row r="27" spans="2:21" ht="145.5" customHeight="1" thickBot="1" x14ac:dyDescent="0.25">
      <c r="B27" s="97" t="s">
        <v>259</v>
      </c>
      <c r="C27" s="98"/>
      <c r="D27" s="98"/>
      <c r="E27" s="98"/>
      <c r="F27" s="98"/>
      <c r="G27" s="98"/>
      <c r="H27" s="98"/>
      <c r="I27" s="98"/>
      <c r="J27" s="98"/>
      <c r="K27" s="98"/>
      <c r="L27" s="98"/>
      <c r="M27" s="98"/>
      <c r="N27" s="98"/>
      <c r="O27" s="98"/>
      <c r="P27" s="98"/>
      <c r="Q27" s="98"/>
      <c r="R27" s="98"/>
      <c r="S27" s="98"/>
      <c r="T27" s="98"/>
      <c r="U27" s="99"/>
    </row>
  </sheetData>
  <mergeCells count="44">
    <mergeCell ref="B26:U26"/>
    <mergeCell ref="B27:U27"/>
    <mergeCell ref="B19:D19"/>
    <mergeCell ref="B20:D20"/>
    <mergeCell ref="B22:U22"/>
    <mergeCell ref="B23:U23"/>
    <mergeCell ref="B24:U24"/>
    <mergeCell ref="B25:U25"/>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7"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topLeftCell="A20" zoomScale="90" zoomScaleNormal="90" zoomScaleSheetLayoutView="80" workbookViewId="0">
      <selection activeCell="T28" sqref="T28:T29"/>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6" style="1" customWidth="1"/>
    <col min="20" max="20" width="15.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4" t="s">
        <v>6</v>
      </c>
      <c r="C4" s="35" t="s">
        <v>207</v>
      </c>
      <c r="D4" s="57" t="s">
        <v>208</v>
      </c>
      <c r="E4" s="57"/>
      <c r="F4" s="57"/>
      <c r="G4" s="57"/>
      <c r="H4" s="57"/>
      <c r="I4" s="36"/>
      <c r="J4" s="37" t="s">
        <v>9</v>
      </c>
      <c r="K4" s="38" t="s">
        <v>10</v>
      </c>
      <c r="L4" s="58" t="s">
        <v>11</v>
      </c>
      <c r="M4" s="58"/>
      <c r="N4" s="58"/>
      <c r="O4" s="58"/>
      <c r="P4" s="37" t="s">
        <v>12</v>
      </c>
      <c r="Q4" s="58" t="s">
        <v>209</v>
      </c>
      <c r="R4" s="58"/>
      <c r="S4" s="37"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74.25" customHeight="1" thickBot="1" x14ac:dyDescent="0.25">
      <c r="B6" s="39" t="s">
        <v>16</v>
      </c>
      <c r="C6" s="60" t="s">
        <v>17</v>
      </c>
      <c r="D6" s="60"/>
      <c r="E6" s="60"/>
      <c r="F6" s="60"/>
      <c r="G6" s="60"/>
      <c r="H6" s="40"/>
      <c r="I6" s="40"/>
      <c r="J6" s="40" t="s">
        <v>18</v>
      </c>
      <c r="K6" s="60" t="s">
        <v>19</v>
      </c>
      <c r="L6" s="60"/>
      <c r="M6" s="60"/>
      <c r="N6" s="41"/>
      <c r="O6" s="40" t="s">
        <v>20</v>
      </c>
      <c r="P6" s="60" t="s">
        <v>21</v>
      </c>
      <c r="Q6" s="60"/>
      <c r="R6" s="42"/>
      <c r="S6" s="40" t="s">
        <v>22</v>
      </c>
      <c r="T6" s="60" t="s">
        <v>189</v>
      </c>
      <c r="U6" s="61"/>
    </row>
    <row r="7" spans="1:21" ht="20.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81" t="s">
        <v>33</v>
      </c>
      <c r="S9" s="82"/>
      <c r="T9" s="65" t="s">
        <v>34</v>
      </c>
      <c r="U9" s="83" t="s">
        <v>35</v>
      </c>
    </row>
    <row r="10" spans="1:21" ht="42" customHeight="1" thickBot="1" x14ac:dyDescent="0.25">
      <c r="B10" s="64"/>
      <c r="C10" s="69"/>
      <c r="D10" s="69"/>
      <c r="E10" s="69"/>
      <c r="F10" s="69"/>
      <c r="G10" s="69"/>
      <c r="H10" s="70"/>
      <c r="I10" s="77"/>
      <c r="J10" s="78"/>
      <c r="K10" s="78"/>
      <c r="L10" s="78"/>
      <c r="M10" s="78"/>
      <c r="N10" s="78"/>
      <c r="O10" s="78"/>
      <c r="P10" s="78"/>
      <c r="Q10" s="78"/>
      <c r="R10" s="9" t="s">
        <v>36</v>
      </c>
      <c r="S10" s="10" t="s">
        <v>37</v>
      </c>
      <c r="T10" s="78"/>
      <c r="U10" s="84"/>
    </row>
    <row r="11" spans="1:21" ht="120.75" customHeight="1" thickTop="1" x14ac:dyDescent="0.2">
      <c r="A11" s="11"/>
      <c r="B11" s="12" t="s">
        <v>38</v>
      </c>
      <c r="C11" s="79" t="s">
        <v>210</v>
      </c>
      <c r="D11" s="79"/>
      <c r="E11" s="79"/>
      <c r="F11" s="79"/>
      <c r="G11" s="79"/>
      <c r="H11" s="79"/>
      <c r="I11" s="79" t="s">
        <v>211</v>
      </c>
      <c r="J11" s="79"/>
      <c r="K11" s="79"/>
      <c r="L11" s="80" t="s">
        <v>212</v>
      </c>
      <c r="M11" s="80"/>
      <c r="N11" s="80"/>
      <c r="O11" s="80"/>
      <c r="P11" s="13" t="s">
        <v>49</v>
      </c>
      <c r="Q11" s="13" t="s">
        <v>213</v>
      </c>
      <c r="R11" s="13" t="s">
        <v>44</v>
      </c>
      <c r="S11" s="13" t="s">
        <v>44</v>
      </c>
      <c r="T11" s="13">
        <v>0</v>
      </c>
      <c r="U11" s="47">
        <f>0</f>
        <v>0</v>
      </c>
    </row>
    <row r="12" spans="1:21" ht="114.75" customHeight="1" thickBot="1" x14ac:dyDescent="0.25">
      <c r="A12" s="11"/>
      <c r="B12" s="14" t="s">
        <v>57</v>
      </c>
      <c r="C12" s="85" t="s">
        <v>57</v>
      </c>
      <c r="D12" s="85"/>
      <c r="E12" s="85"/>
      <c r="F12" s="85"/>
      <c r="G12" s="85"/>
      <c r="H12" s="85"/>
      <c r="I12" s="85" t="s">
        <v>214</v>
      </c>
      <c r="J12" s="85"/>
      <c r="K12" s="85"/>
      <c r="L12" s="86" t="s">
        <v>215</v>
      </c>
      <c r="M12" s="86"/>
      <c r="N12" s="86"/>
      <c r="O12" s="86"/>
      <c r="P12" s="15" t="s">
        <v>49</v>
      </c>
      <c r="Q12" s="15" t="s">
        <v>213</v>
      </c>
      <c r="R12" s="15" t="s">
        <v>44</v>
      </c>
      <c r="S12" s="15" t="s">
        <v>44</v>
      </c>
      <c r="T12" s="15">
        <v>0</v>
      </c>
      <c r="U12" s="16">
        <f>0</f>
        <v>0</v>
      </c>
    </row>
    <row r="13" spans="1:21" ht="89.25" customHeight="1" thickTop="1" x14ac:dyDescent="0.2">
      <c r="A13" s="11"/>
      <c r="B13" s="12" t="s">
        <v>45</v>
      </c>
      <c r="C13" s="79" t="s">
        <v>216</v>
      </c>
      <c r="D13" s="79"/>
      <c r="E13" s="79"/>
      <c r="F13" s="79"/>
      <c r="G13" s="79"/>
      <c r="H13" s="79"/>
      <c r="I13" s="79" t="s">
        <v>217</v>
      </c>
      <c r="J13" s="79"/>
      <c r="K13" s="79"/>
      <c r="L13" s="80" t="s">
        <v>218</v>
      </c>
      <c r="M13" s="80"/>
      <c r="N13" s="80"/>
      <c r="O13" s="80"/>
      <c r="P13" s="13" t="s">
        <v>49</v>
      </c>
      <c r="Q13" s="13" t="s">
        <v>43</v>
      </c>
      <c r="R13" s="13">
        <v>85.06</v>
      </c>
      <c r="S13" s="13">
        <v>85.06</v>
      </c>
      <c r="T13" s="13">
        <v>98.25</v>
      </c>
      <c r="U13" s="47">
        <f>115.5</f>
        <v>115.5</v>
      </c>
    </row>
    <row r="14" spans="1:21" ht="88.5" customHeight="1" thickBot="1" x14ac:dyDescent="0.25">
      <c r="A14" s="11"/>
      <c r="B14" s="14" t="s">
        <v>57</v>
      </c>
      <c r="C14" s="85" t="s">
        <v>57</v>
      </c>
      <c r="D14" s="85"/>
      <c r="E14" s="85"/>
      <c r="F14" s="85"/>
      <c r="G14" s="85"/>
      <c r="H14" s="85"/>
      <c r="I14" s="85" t="s">
        <v>219</v>
      </c>
      <c r="J14" s="85"/>
      <c r="K14" s="85"/>
      <c r="L14" s="86" t="s">
        <v>220</v>
      </c>
      <c r="M14" s="86"/>
      <c r="N14" s="86"/>
      <c r="O14" s="86"/>
      <c r="P14" s="15" t="s">
        <v>49</v>
      </c>
      <c r="Q14" s="15" t="s">
        <v>221</v>
      </c>
      <c r="R14" s="15">
        <v>80</v>
      </c>
      <c r="S14" s="15">
        <v>80</v>
      </c>
      <c r="T14" s="15">
        <v>0</v>
      </c>
      <c r="U14" s="16">
        <f>0</f>
        <v>0</v>
      </c>
    </row>
    <row r="15" spans="1:21" ht="75" customHeight="1" thickTop="1" x14ac:dyDescent="0.2">
      <c r="A15" s="11"/>
      <c r="B15" s="12" t="s">
        <v>51</v>
      </c>
      <c r="C15" s="79" t="s">
        <v>222</v>
      </c>
      <c r="D15" s="79"/>
      <c r="E15" s="79"/>
      <c r="F15" s="79"/>
      <c r="G15" s="79"/>
      <c r="H15" s="79"/>
      <c r="I15" s="79" t="s">
        <v>223</v>
      </c>
      <c r="J15" s="79"/>
      <c r="K15" s="79"/>
      <c r="L15" s="80" t="s">
        <v>224</v>
      </c>
      <c r="M15" s="80"/>
      <c r="N15" s="80"/>
      <c r="O15" s="80"/>
      <c r="P15" s="13" t="s">
        <v>49</v>
      </c>
      <c r="Q15" s="13" t="s">
        <v>43</v>
      </c>
      <c r="R15" s="13">
        <v>85.09</v>
      </c>
      <c r="S15" s="13">
        <v>85.09</v>
      </c>
      <c r="T15" s="13">
        <v>92.23</v>
      </c>
      <c r="U15" s="47">
        <f>108.39</f>
        <v>108.39</v>
      </c>
    </row>
    <row r="16" spans="1:21" ht="75" customHeight="1" thickBot="1" x14ac:dyDescent="0.25">
      <c r="A16" s="11"/>
      <c r="B16" s="14" t="s">
        <v>57</v>
      </c>
      <c r="C16" s="85" t="s">
        <v>225</v>
      </c>
      <c r="D16" s="85"/>
      <c r="E16" s="85"/>
      <c r="F16" s="85"/>
      <c r="G16" s="85"/>
      <c r="H16" s="85"/>
      <c r="I16" s="85" t="s">
        <v>226</v>
      </c>
      <c r="J16" s="85"/>
      <c r="K16" s="85"/>
      <c r="L16" s="86" t="s">
        <v>227</v>
      </c>
      <c r="M16" s="86"/>
      <c r="N16" s="86"/>
      <c r="O16" s="86"/>
      <c r="P16" s="15" t="s">
        <v>49</v>
      </c>
      <c r="Q16" s="15" t="s">
        <v>43</v>
      </c>
      <c r="R16" s="15">
        <v>100</v>
      </c>
      <c r="S16" s="15">
        <v>100</v>
      </c>
      <c r="T16" s="15">
        <v>100</v>
      </c>
      <c r="U16" s="16">
        <f>100</f>
        <v>100</v>
      </c>
    </row>
    <row r="17" spans="1:22" ht="75" customHeight="1" thickTop="1" x14ac:dyDescent="0.2">
      <c r="A17" s="11"/>
      <c r="B17" s="12" t="s">
        <v>61</v>
      </c>
      <c r="C17" s="79" t="s">
        <v>228</v>
      </c>
      <c r="D17" s="79"/>
      <c r="E17" s="79"/>
      <c r="F17" s="79"/>
      <c r="G17" s="79"/>
      <c r="H17" s="79"/>
      <c r="I17" s="79" t="s">
        <v>229</v>
      </c>
      <c r="J17" s="79"/>
      <c r="K17" s="79"/>
      <c r="L17" s="80" t="s">
        <v>230</v>
      </c>
      <c r="M17" s="80"/>
      <c r="N17" s="80"/>
      <c r="O17" s="80"/>
      <c r="P17" s="13" t="s">
        <v>49</v>
      </c>
      <c r="Q17" s="13" t="s">
        <v>150</v>
      </c>
      <c r="R17" s="13">
        <v>70</v>
      </c>
      <c r="S17" s="13">
        <v>70</v>
      </c>
      <c r="T17" s="13">
        <v>90.09</v>
      </c>
      <c r="U17" s="47">
        <f>128.7</f>
        <v>128.69999999999999</v>
      </c>
    </row>
    <row r="18" spans="1:22" ht="75" customHeight="1" x14ac:dyDescent="0.2">
      <c r="A18" s="11"/>
      <c r="B18" s="14" t="s">
        <v>57</v>
      </c>
      <c r="C18" s="85" t="s">
        <v>57</v>
      </c>
      <c r="D18" s="85"/>
      <c r="E18" s="85"/>
      <c r="F18" s="85"/>
      <c r="G18" s="85"/>
      <c r="H18" s="85"/>
      <c r="I18" s="85" t="s">
        <v>231</v>
      </c>
      <c r="J18" s="85"/>
      <c r="K18" s="85"/>
      <c r="L18" s="86" t="s">
        <v>232</v>
      </c>
      <c r="M18" s="86"/>
      <c r="N18" s="86"/>
      <c r="O18" s="86"/>
      <c r="P18" s="15" t="s">
        <v>49</v>
      </c>
      <c r="Q18" s="15" t="s">
        <v>150</v>
      </c>
      <c r="R18" s="15">
        <v>50</v>
      </c>
      <c r="S18" s="15">
        <v>50</v>
      </c>
      <c r="T18" s="15">
        <v>50</v>
      </c>
      <c r="U18" s="16">
        <f>100</f>
        <v>100</v>
      </c>
    </row>
    <row r="19" spans="1:22" ht="75" customHeight="1" x14ac:dyDescent="0.2">
      <c r="A19" s="11"/>
      <c r="B19" s="14" t="s">
        <v>57</v>
      </c>
      <c r="C19" s="85" t="s">
        <v>233</v>
      </c>
      <c r="D19" s="85"/>
      <c r="E19" s="85"/>
      <c r="F19" s="85"/>
      <c r="G19" s="85"/>
      <c r="H19" s="85"/>
      <c r="I19" s="85" t="s">
        <v>234</v>
      </c>
      <c r="J19" s="85"/>
      <c r="K19" s="85"/>
      <c r="L19" s="86" t="s">
        <v>235</v>
      </c>
      <c r="M19" s="86"/>
      <c r="N19" s="86"/>
      <c r="O19" s="86"/>
      <c r="P19" s="15" t="s">
        <v>49</v>
      </c>
      <c r="Q19" s="15" t="s">
        <v>236</v>
      </c>
      <c r="R19" s="15">
        <v>100</v>
      </c>
      <c r="S19" s="15">
        <v>100</v>
      </c>
      <c r="T19" s="15">
        <v>96.87</v>
      </c>
      <c r="U19" s="16">
        <f>96.87</f>
        <v>96.87</v>
      </c>
    </row>
    <row r="20" spans="1:22" ht="83.25" customHeight="1" x14ac:dyDescent="0.2">
      <c r="A20" s="11"/>
      <c r="B20" s="14" t="s">
        <v>57</v>
      </c>
      <c r="C20" s="85" t="s">
        <v>57</v>
      </c>
      <c r="D20" s="85"/>
      <c r="E20" s="85"/>
      <c r="F20" s="85"/>
      <c r="G20" s="85"/>
      <c r="H20" s="85"/>
      <c r="I20" s="85" t="s">
        <v>237</v>
      </c>
      <c r="J20" s="85"/>
      <c r="K20" s="85"/>
      <c r="L20" s="86" t="s">
        <v>238</v>
      </c>
      <c r="M20" s="86"/>
      <c r="N20" s="86"/>
      <c r="O20" s="86"/>
      <c r="P20" s="15" t="s">
        <v>49</v>
      </c>
      <c r="Q20" s="15" t="s">
        <v>236</v>
      </c>
      <c r="R20" s="15">
        <v>40</v>
      </c>
      <c r="S20" s="15">
        <v>40</v>
      </c>
      <c r="T20" s="15">
        <v>40</v>
      </c>
      <c r="U20" s="16">
        <f>100</f>
        <v>100</v>
      </c>
    </row>
    <row r="21" spans="1:22" ht="81" customHeight="1" x14ac:dyDescent="0.2">
      <c r="A21" s="11"/>
      <c r="B21" s="14" t="s">
        <v>57</v>
      </c>
      <c r="C21" s="85" t="s">
        <v>239</v>
      </c>
      <c r="D21" s="85"/>
      <c r="E21" s="85"/>
      <c r="F21" s="85"/>
      <c r="G21" s="85"/>
      <c r="H21" s="85"/>
      <c r="I21" s="85" t="s">
        <v>240</v>
      </c>
      <c r="J21" s="85"/>
      <c r="K21" s="85"/>
      <c r="L21" s="86" t="s">
        <v>241</v>
      </c>
      <c r="M21" s="86"/>
      <c r="N21" s="86"/>
      <c r="O21" s="86"/>
      <c r="P21" s="15" t="s">
        <v>49</v>
      </c>
      <c r="Q21" s="15" t="s">
        <v>242</v>
      </c>
      <c r="R21" s="15">
        <v>50</v>
      </c>
      <c r="S21" s="15">
        <v>100</v>
      </c>
      <c r="T21" s="15">
        <v>112.24</v>
      </c>
      <c r="U21" s="16">
        <f>112.24</f>
        <v>112.24</v>
      </c>
    </row>
    <row r="22" spans="1:22" ht="84.75" customHeight="1" x14ac:dyDescent="0.2">
      <c r="A22" s="11"/>
      <c r="B22" s="14" t="s">
        <v>57</v>
      </c>
      <c r="C22" s="85" t="s">
        <v>57</v>
      </c>
      <c r="D22" s="85"/>
      <c r="E22" s="85"/>
      <c r="F22" s="85"/>
      <c r="G22" s="85"/>
      <c r="H22" s="85"/>
      <c r="I22" s="85" t="s">
        <v>243</v>
      </c>
      <c r="J22" s="85"/>
      <c r="K22" s="85"/>
      <c r="L22" s="86" t="s">
        <v>244</v>
      </c>
      <c r="M22" s="86"/>
      <c r="N22" s="86"/>
      <c r="O22" s="86"/>
      <c r="P22" s="15" t="s">
        <v>203</v>
      </c>
      <c r="Q22" s="15" t="s">
        <v>242</v>
      </c>
      <c r="R22" s="15" t="s">
        <v>44</v>
      </c>
      <c r="S22" s="15">
        <v>140000000</v>
      </c>
      <c r="T22" s="15">
        <v>147000000</v>
      </c>
      <c r="U22" s="16">
        <f>105</f>
        <v>105</v>
      </c>
    </row>
    <row r="23" spans="1:22" ht="83.25" customHeight="1" x14ac:dyDescent="0.2">
      <c r="A23" s="11"/>
      <c r="B23" s="14" t="s">
        <v>57</v>
      </c>
      <c r="C23" s="85" t="s">
        <v>245</v>
      </c>
      <c r="D23" s="85"/>
      <c r="E23" s="85"/>
      <c r="F23" s="85"/>
      <c r="G23" s="85"/>
      <c r="H23" s="85"/>
      <c r="I23" s="85" t="s">
        <v>246</v>
      </c>
      <c r="J23" s="85"/>
      <c r="K23" s="85"/>
      <c r="L23" s="86" t="s">
        <v>247</v>
      </c>
      <c r="M23" s="86"/>
      <c r="N23" s="86"/>
      <c r="O23" s="86"/>
      <c r="P23" s="15" t="s">
        <v>49</v>
      </c>
      <c r="Q23" s="15" t="s">
        <v>56</v>
      </c>
      <c r="R23" s="15">
        <v>100</v>
      </c>
      <c r="S23" s="15">
        <v>100</v>
      </c>
      <c r="T23" s="15">
        <v>48.43</v>
      </c>
      <c r="U23" s="16">
        <f>48.43</f>
        <v>48.43</v>
      </c>
    </row>
    <row r="24" spans="1:22" ht="102" customHeight="1" thickBot="1" x14ac:dyDescent="0.25">
      <c r="A24" s="11"/>
      <c r="B24" s="14" t="s">
        <v>57</v>
      </c>
      <c r="C24" s="85" t="s">
        <v>57</v>
      </c>
      <c r="D24" s="85"/>
      <c r="E24" s="85"/>
      <c r="F24" s="85"/>
      <c r="G24" s="85"/>
      <c r="H24" s="85"/>
      <c r="I24" s="85" t="s">
        <v>248</v>
      </c>
      <c r="J24" s="85"/>
      <c r="K24" s="85"/>
      <c r="L24" s="86" t="s">
        <v>249</v>
      </c>
      <c r="M24" s="86"/>
      <c r="N24" s="86"/>
      <c r="O24" s="86"/>
      <c r="P24" s="15" t="s">
        <v>49</v>
      </c>
      <c r="Q24" s="15" t="s">
        <v>78</v>
      </c>
      <c r="R24" s="15">
        <v>100</v>
      </c>
      <c r="S24" s="15">
        <v>100</v>
      </c>
      <c r="T24" s="15">
        <v>100</v>
      </c>
      <c r="U24" s="16">
        <f>100</f>
        <v>100</v>
      </c>
    </row>
    <row r="25" spans="1:22" ht="14.25" customHeight="1" thickTop="1" thickBot="1" x14ac:dyDescent="0.25">
      <c r="B25" s="4" t="s">
        <v>79</v>
      </c>
      <c r="C25" s="5"/>
      <c r="D25" s="5"/>
      <c r="E25" s="5"/>
      <c r="F25" s="5"/>
      <c r="G25" s="5"/>
      <c r="H25" s="6"/>
      <c r="I25" s="6"/>
      <c r="J25" s="6"/>
      <c r="K25" s="6"/>
      <c r="L25" s="6"/>
      <c r="M25" s="6"/>
      <c r="N25" s="6"/>
      <c r="O25" s="6"/>
      <c r="P25" s="6"/>
      <c r="Q25" s="6"/>
      <c r="R25" s="6"/>
      <c r="S25" s="6"/>
      <c r="T25" s="6"/>
      <c r="U25" s="7"/>
      <c r="V25" s="17"/>
    </row>
    <row r="26" spans="1:22" ht="26.25" customHeight="1" thickTop="1" x14ac:dyDescent="0.2">
      <c r="B26" s="18"/>
      <c r="C26" s="19"/>
      <c r="D26" s="19"/>
      <c r="E26" s="19"/>
      <c r="F26" s="19"/>
      <c r="G26" s="19"/>
      <c r="H26" s="20"/>
      <c r="I26" s="20"/>
      <c r="J26" s="20"/>
      <c r="K26" s="20"/>
      <c r="L26" s="20"/>
      <c r="M26" s="20"/>
      <c r="N26" s="20"/>
      <c r="O26" s="20"/>
      <c r="P26" s="20"/>
      <c r="Q26" s="20"/>
      <c r="R26" s="21"/>
      <c r="S26" s="22" t="s">
        <v>33</v>
      </c>
      <c r="T26" s="22" t="s">
        <v>80</v>
      </c>
      <c r="U26" s="8" t="s">
        <v>81</v>
      </c>
    </row>
    <row r="27" spans="1:22" ht="33" customHeight="1" thickBot="1" x14ac:dyDescent="0.25">
      <c r="B27" s="23"/>
      <c r="C27" s="24"/>
      <c r="D27" s="24"/>
      <c r="E27" s="24"/>
      <c r="F27" s="24"/>
      <c r="G27" s="24"/>
      <c r="H27" s="25"/>
      <c r="I27" s="25"/>
      <c r="J27" s="25"/>
      <c r="K27" s="25"/>
      <c r="L27" s="25"/>
      <c r="M27" s="25"/>
      <c r="N27" s="25"/>
      <c r="O27" s="25"/>
      <c r="P27" s="25"/>
      <c r="Q27" s="25"/>
      <c r="R27" s="25"/>
      <c r="S27" s="26" t="s">
        <v>82</v>
      </c>
      <c r="T27" s="27" t="s">
        <v>82</v>
      </c>
      <c r="U27" s="27" t="s">
        <v>83</v>
      </c>
    </row>
    <row r="28" spans="1:22" ht="16.5" customHeight="1" thickBot="1" x14ac:dyDescent="0.25">
      <c r="B28" s="90" t="s">
        <v>84</v>
      </c>
      <c r="C28" s="91"/>
      <c r="D28" s="91"/>
      <c r="E28" s="28"/>
      <c r="F28" s="28"/>
      <c r="G28" s="28"/>
      <c r="H28" s="29"/>
      <c r="I28" s="29"/>
      <c r="J28" s="29"/>
      <c r="K28" s="29"/>
      <c r="L28" s="29"/>
      <c r="M28" s="29"/>
      <c r="N28" s="29"/>
      <c r="O28" s="29"/>
      <c r="P28" s="30"/>
      <c r="Q28" s="30"/>
      <c r="R28" s="30"/>
      <c r="S28" s="100">
        <v>1500</v>
      </c>
      <c r="T28" s="100">
        <v>1416.4770524999999</v>
      </c>
      <c r="U28" s="101">
        <f>+IF(ISERR(T28/S28*100),"N/A",ROUND(T28/S28*100,1))</f>
        <v>94.4</v>
      </c>
    </row>
    <row r="29" spans="1:22" ht="16.5" customHeight="1" thickBot="1" x14ac:dyDescent="0.25">
      <c r="B29" s="92" t="s">
        <v>85</v>
      </c>
      <c r="C29" s="93"/>
      <c r="D29" s="93"/>
      <c r="E29" s="31"/>
      <c r="F29" s="31"/>
      <c r="G29" s="31"/>
      <c r="H29" s="32"/>
      <c r="I29" s="32"/>
      <c r="J29" s="32"/>
      <c r="K29" s="32"/>
      <c r="L29" s="32"/>
      <c r="M29" s="32"/>
      <c r="N29" s="32"/>
      <c r="O29" s="32"/>
      <c r="P29" s="33"/>
      <c r="Q29" s="33"/>
      <c r="R29" s="33"/>
      <c r="S29" s="100">
        <v>1416.4770524999999</v>
      </c>
      <c r="T29" s="100">
        <v>1416.4770524999999</v>
      </c>
      <c r="U29" s="101">
        <f>+IF(ISERR(T29/S29*100),"N/A",ROUND(T29/S29*100,1))</f>
        <v>100</v>
      </c>
    </row>
    <row r="30" spans="1:22" ht="14.85" customHeight="1" thickTop="1" thickBot="1" x14ac:dyDescent="0.25">
      <c r="B30" s="4" t="s">
        <v>86</v>
      </c>
      <c r="C30" s="5"/>
      <c r="D30" s="5"/>
      <c r="E30" s="5"/>
      <c r="F30" s="5"/>
      <c r="G30" s="5"/>
      <c r="H30" s="6"/>
      <c r="I30" s="6"/>
      <c r="J30" s="6"/>
      <c r="K30" s="6"/>
      <c r="L30" s="6"/>
      <c r="M30" s="6"/>
      <c r="N30" s="6"/>
      <c r="O30" s="6"/>
      <c r="P30" s="6"/>
      <c r="Q30" s="6"/>
      <c r="R30" s="6"/>
      <c r="S30" s="6"/>
      <c r="T30" s="6"/>
      <c r="U30" s="7"/>
    </row>
    <row r="31" spans="1:22" ht="44.25" customHeight="1" thickTop="1" x14ac:dyDescent="0.2">
      <c r="B31" s="87" t="s">
        <v>87</v>
      </c>
      <c r="C31" s="88"/>
      <c r="D31" s="88"/>
      <c r="E31" s="88"/>
      <c r="F31" s="88"/>
      <c r="G31" s="88"/>
      <c r="H31" s="88"/>
      <c r="I31" s="88"/>
      <c r="J31" s="88"/>
      <c r="K31" s="88"/>
      <c r="L31" s="88"/>
      <c r="M31" s="88"/>
      <c r="N31" s="88"/>
      <c r="O31" s="88"/>
      <c r="P31" s="88"/>
      <c r="Q31" s="88"/>
      <c r="R31" s="88"/>
      <c r="S31" s="88"/>
      <c r="T31" s="88"/>
      <c r="U31" s="89"/>
    </row>
    <row r="32" spans="1:22" ht="147.75" customHeight="1" x14ac:dyDescent="0.2">
      <c r="B32" s="94" t="s">
        <v>250</v>
      </c>
      <c r="C32" s="95"/>
      <c r="D32" s="95"/>
      <c r="E32" s="95"/>
      <c r="F32" s="95"/>
      <c r="G32" s="95"/>
      <c r="H32" s="95"/>
      <c r="I32" s="95"/>
      <c r="J32" s="95"/>
      <c r="K32" s="95"/>
      <c r="L32" s="95"/>
      <c r="M32" s="95"/>
      <c r="N32" s="95"/>
      <c r="O32" s="95"/>
      <c r="P32" s="95"/>
      <c r="Q32" s="95"/>
      <c r="R32" s="95"/>
      <c r="S32" s="95"/>
      <c r="T32" s="95"/>
      <c r="U32" s="96"/>
    </row>
    <row r="33" spans="2:21" ht="56.25" customHeight="1" x14ac:dyDescent="0.2">
      <c r="B33" s="94" t="s">
        <v>251</v>
      </c>
      <c r="C33" s="95"/>
      <c r="D33" s="95"/>
      <c r="E33" s="95"/>
      <c r="F33" s="95"/>
      <c r="G33" s="95"/>
      <c r="H33" s="95"/>
      <c r="I33" s="95"/>
      <c r="J33" s="95"/>
      <c r="K33" s="95"/>
      <c r="L33" s="95"/>
      <c r="M33" s="95"/>
      <c r="N33" s="95"/>
      <c r="O33" s="95"/>
      <c r="P33" s="95"/>
      <c r="Q33" s="95"/>
      <c r="R33" s="95"/>
      <c r="S33" s="95"/>
      <c r="T33" s="95"/>
      <c r="U33" s="96"/>
    </row>
    <row r="34" spans="2:21" ht="104.85" customHeight="1" x14ac:dyDescent="0.2">
      <c r="B34" s="94" t="s">
        <v>252</v>
      </c>
      <c r="C34" s="95"/>
      <c r="D34" s="95"/>
      <c r="E34" s="95"/>
      <c r="F34" s="95"/>
      <c r="G34" s="95"/>
      <c r="H34" s="95"/>
      <c r="I34" s="95"/>
      <c r="J34" s="95"/>
      <c r="K34" s="95"/>
      <c r="L34" s="95"/>
      <c r="M34" s="95"/>
      <c r="N34" s="95"/>
      <c r="O34" s="95"/>
      <c r="P34" s="95"/>
      <c r="Q34" s="95"/>
      <c r="R34" s="95"/>
      <c r="S34" s="95"/>
      <c r="T34" s="95"/>
      <c r="U34" s="96"/>
    </row>
    <row r="35" spans="2:21" ht="50.25" customHeight="1" x14ac:dyDescent="0.2">
      <c r="B35" s="94" t="s">
        <v>266</v>
      </c>
      <c r="C35" s="95"/>
      <c r="D35" s="95"/>
      <c r="E35" s="95"/>
      <c r="F35" s="95"/>
      <c r="G35" s="95"/>
      <c r="H35" s="95"/>
      <c r="I35" s="95"/>
      <c r="J35" s="95"/>
      <c r="K35" s="95"/>
      <c r="L35" s="95"/>
      <c r="M35" s="95"/>
      <c r="N35" s="95"/>
      <c r="O35" s="95"/>
      <c r="P35" s="95"/>
      <c r="Q35" s="95"/>
      <c r="R35" s="95"/>
      <c r="S35" s="95"/>
      <c r="T35" s="95"/>
      <c r="U35" s="96"/>
    </row>
    <row r="36" spans="2:21" ht="130.5" customHeight="1" x14ac:dyDescent="0.2">
      <c r="B36" s="94" t="s">
        <v>253</v>
      </c>
      <c r="C36" s="95"/>
      <c r="D36" s="95"/>
      <c r="E36" s="95"/>
      <c r="F36" s="95"/>
      <c r="G36" s="95"/>
      <c r="H36" s="95"/>
      <c r="I36" s="95"/>
      <c r="J36" s="95"/>
      <c r="K36" s="95"/>
      <c r="L36" s="95"/>
      <c r="M36" s="95"/>
      <c r="N36" s="95"/>
      <c r="O36" s="95"/>
      <c r="P36" s="95"/>
      <c r="Q36" s="95"/>
      <c r="R36" s="95"/>
      <c r="S36" s="95"/>
      <c r="T36" s="95"/>
      <c r="U36" s="96"/>
    </row>
    <row r="37" spans="2:21" ht="62.25" customHeight="1" x14ac:dyDescent="0.2">
      <c r="B37" s="94" t="s">
        <v>254</v>
      </c>
      <c r="C37" s="95"/>
      <c r="D37" s="95"/>
      <c r="E37" s="95"/>
      <c r="F37" s="95"/>
      <c r="G37" s="95"/>
      <c r="H37" s="95"/>
      <c r="I37" s="95"/>
      <c r="J37" s="95"/>
      <c r="K37" s="95"/>
      <c r="L37" s="95"/>
      <c r="M37" s="95"/>
      <c r="N37" s="95"/>
      <c r="O37" s="95"/>
      <c r="P37" s="95"/>
      <c r="Q37" s="95"/>
      <c r="R37" s="95"/>
      <c r="S37" s="95"/>
      <c r="T37" s="95"/>
      <c r="U37" s="96"/>
    </row>
    <row r="38" spans="2:21" ht="77.25" customHeight="1" x14ac:dyDescent="0.2">
      <c r="B38" s="94" t="s">
        <v>265</v>
      </c>
      <c r="C38" s="95"/>
      <c r="D38" s="95"/>
      <c r="E38" s="95"/>
      <c r="F38" s="95"/>
      <c r="G38" s="95"/>
      <c r="H38" s="95"/>
      <c r="I38" s="95"/>
      <c r="J38" s="95"/>
      <c r="K38" s="95"/>
      <c r="L38" s="95"/>
      <c r="M38" s="95"/>
      <c r="N38" s="95"/>
      <c r="O38" s="95"/>
      <c r="P38" s="95"/>
      <c r="Q38" s="95"/>
      <c r="R38" s="95"/>
      <c r="S38" s="95"/>
      <c r="T38" s="95"/>
      <c r="U38" s="96"/>
    </row>
    <row r="39" spans="2:21" ht="73.5" customHeight="1" x14ac:dyDescent="0.2">
      <c r="B39" s="94" t="s">
        <v>264</v>
      </c>
      <c r="C39" s="95"/>
      <c r="D39" s="95"/>
      <c r="E39" s="95"/>
      <c r="F39" s="95"/>
      <c r="G39" s="95"/>
      <c r="H39" s="95"/>
      <c r="I39" s="95"/>
      <c r="J39" s="95"/>
      <c r="K39" s="95"/>
      <c r="L39" s="95"/>
      <c r="M39" s="95"/>
      <c r="N39" s="95"/>
      <c r="O39" s="95"/>
      <c r="P39" s="95"/>
      <c r="Q39" s="95"/>
      <c r="R39" s="95"/>
      <c r="S39" s="95"/>
      <c r="T39" s="95"/>
      <c r="U39" s="96"/>
    </row>
    <row r="40" spans="2:21" ht="112.5" customHeight="1" x14ac:dyDescent="0.2">
      <c r="B40" s="94" t="s">
        <v>263</v>
      </c>
      <c r="C40" s="95"/>
      <c r="D40" s="95"/>
      <c r="E40" s="95"/>
      <c r="F40" s="95"/>
      <c r="G40" s="95"/>
      <c r="H40" s="95"/>
      <c r="I40" s="95"/>
      <c r="J40" s="95"/>
      <c r="K40" s="95"/>
      <c r="L40" s="95"/>
      <c r="M40" s="95"/>
      <c r="N40" s="95"/>
      <c r="O40" s="95"/>
      <c r="P40" s="95"/>
      <c r="Q40" s="95"/>
      <c r="R40" s="95"/>
      <c r="S40" s="95"/>
      <c r="T40" s="95"/>
      <c r="U40" s="96"/>
    </row>
    <row r="41" spans="2:21" ht="82.5" customHeight="1" x14ac:dyDescent="0.2">
      <c r="B41" s="94" t="s">
        <v>262</v>
      </c>
      <c r="C41" s="95"/>
      <c r="D41" s="95"/>
      <c r="E41" s="95"/>
      <c r="F41" s="95"/>
      <c r="G41" s="95"/>
      <c r="H41" s="95"/>
      <c r="I41" s="95"/>
      <c r="J41" s="95"/>
      <c r="K41" s="95"/>
      <c r="L41" s="95"/>
      <c r="M41" s="95"/>
      <c r="N41" s="95"/>
      <c r="O41" s="95"/>
      <c r="P41" s="95"/>
      <c r="Q41" s="95"/>
      <c r="R41" s="95"/>
      <c r="S41" s="95"/>
      <c r="T41" s="95"/>
      <c r="U41" s="96"/>
    </row>
    <row r="42" spans="2:21" ht="126" customHeight="1" x14ac:dyDescent="0.2">
      <c r="B42" s="94" t="s">
        <v>255</v>
      </c>
      <c r="C42" s="95"/>
      <c r="D42" s="95"/>
      <c r="E42" s="95"/>
      <c r="F42" s="95"/>
      <c r="G42" s="95"/>
      <c r="H42" s="95"/>
      <c r="I42" s="95"/>
      <c r="J42" s="95"/>
      <c r="K42" s="95"/>
      <c r="L42" s="95"/>
      <c r="M42" s="95"/>
      <c r="N42" s="95"/>
      <c r="O42" s="95"/>
      <c r="P42" s="95"/>
      <c r="Q42" s="95"/>
      <c r="R42" s="95"/>
      <c r="S42" s="95"/>
      <c r="T42" s="95"/>
      <c r="U42" s="96"/>
    </row>
    <row r="43" spans="2:21" ht="78.75" customHeight="1" thickBot="1" x14ac:dyDescent="0.25">
      <c r="B43" s="97" t="s">
        <v>261</v>
      </c>
      <c r="C43" s="98"/>
      <c r="D43" s="98"/>
      <c r="E43" s="98"/>
      <c r="F43" s="98"/>
      <c r="G43" s="98"/>
      <c r="H43" s="98"/>
      <c r="I43" s="98"/>
      <c r="J43" s="98"/>
      <c r="K43" s="98"/>
      <c r="L43" s="98"/>
      <c r="M43" s="98"/>
      <c r="N43" s="98"/>
      <c r="O43" s="98"/>
      <c r="P43" s="98"/>
      <c r="Q43" s="98"/>
      <c r="R43" s="98"/>
      <c r="S43" s="98"/>
      <c r="T43" s="98"/>
      <c r="U43" s="99"/>
    </row>
  </sheetData>
  <mergeCells count="78">
    <mergeCell ref="B42:U42"/>
    <mergeCell ref="B43:U43"/>
    <mergeCell ref="B36:U36"/>
    <mergeCell ref="B37:U37"/>
    <mergeCell ref="B38:U38"/>
    <mergeCell ref="B39:U39"/>
    <mergeCell ref="B40:U40"/>
    <mergeCell ref="B41:U41"/>
    <mergeCell ref="B35:U35"/>
    <mergeCell ref="C24:H24"/>
    <mergeCell ref="I24:K24"/>
    <mergeCell ref="L24:O24"/>
    <mergeCell ref="B28:D28"/>
    <mergeCell ref="B29:D29"/>
    <mergeCell ref="B31:U31"/>
    <mergeCell ref="B32:U32"/>
    <mergeCell ref="B33:U33"/>
    <mergeCell ref="B34:U34"/>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7"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10</vt:i4>
      </vt:variant>
    </vt:vector>
  </HeadingPairs>
  <TitlesOfParts>
    <vt:vector size="15" baseType="lpstr">
      <vt:lpstr>Portada</vt:lpstr>
      <vt:lpstr>21 E005</vt:lpstr>
      <vt:lpstr>21 F001</vt:lpstr>
      <vt:lpstr>21 K021</vt:lpstr>
      <vt:lpstr>21 U001</vt:lpstr>
      <vt:lpstr>'21 E005'!Área_de_impresión</vt:lpstr>
      <vt:lpstr>'21 F001'!Área_de_impresión</vt:lpstr>
      <vt:lpstr>'21 K021'!Área_de_impresión</vt:lpstr>
      <vt:lpstr>'21 U001'!Área_de_impresión</vt:lpstr>
      <vt:lpstr>Portada!Área_de_impresión</vt:lpstr>
      <vt:lpstr>'21 E005'!Títulos_a_imprimir</vt:lpstr>
      <vt:lpstr>'21 F001'!Títulos_a_imprimir</vt:lpstr>
      <vt:lpstr>'21 K021'!Títulos_a_imprimir</vt:lpstr>
      <vt:lpstr>'21 U001'!Títulos_a_imprimir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2014-03-28T02:53:19Z</dcterms:modified>
</cp:coreProperties>
</file>