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695" yWindow="-120" windowWidth="19755" windowHeight="12495" activeTab="5"/>
  </bookViews>
  <sheets>
    <sheet name="Portada" sheetId="1" r:id="rId1"/>
    <sheet name="50 E001" sheetId="2" r:id="rId2"/>
    <sheet name="50 E002" sheetId="3" r:id="rId3"/>
    <sheet name="50 E006" sheetId="4" r:id="rId4"/>
    <sheet name="50 E007" sheetId="5" r:id="rId5"/>
    <sheet name="50 E009" sheetId="6" r:id="rId6"/>
  </sheets>
  <definedNames>
    <definedName name="_xlnm.Print_Area" localSheetId="1">'50 E001'!$B$1:$U$53</definedName>
    <definedName name="_xlnm.Print_Area" localSheetId="2">'50 E002'!$B$1:$U$41</definedName>
    <definedName name="_xlnm.Print_Area" localSheetId="3">'50 E006'!$B$1:$U$39</definedName>
    <definedName name="_xlnm.Print_Area" localSheetId="4">'50 E007'!$B$1:$U$33</definedName>
    <definedName name="_xlnm.Print_Area" localSheetId="5">'50 E009'!$B$1:$U$45</definedName>
    <definedName name="_xlnm.Print_Area" localSheetId="0">Portada!$B$1:$AD$86</definedName>
    <definedName name="_xlnm.Print_Titles" localSheetId="1">'50 E001'!$1:$4</definedName>
    <definedName name="_xlnm.Print_Titles" localSheetId="2">'50 E002'!$1:$4</definedName>
    <definedName name="_xlnm.Print_Titles" localSheetId="3">'50 E006'!$1:$4</definedName>
    <definedName name="_xlnm.Print_Titles" localSheetId="4">'50 E007'!$1:$4</definedName>
    <definedName name="_xlnm.Print_Titles" localSheetId="5">'50 E009'!$1:$4</definedName>
    <definedName name="_xlnm.Print_Titles" localSheetId="0">Portada!$1:$4</definedName>
  </definedNames>
  <calcPr calcId="145621"/>
</workbook>
</file>

<file path=xl/calcChain.xml><?xml version="1.0" encoding="utf-8"?>
<calcChain xmlns="http://schemas.openxmlformats.org/spreadsheetml/2006/main">
  <c r="U27" i="6" l="1"/>
  <c r="U26" i="6"/>
  <c r="U22" i="6"/>
  <c r="U21" i="6"/>
  <c r="U20" i="6"/>
  <c r="U19" i="6"/>
  <c r="U18" i="6"/>
  <c r="U17" i="6"/>
  <c r="U16" i="6"/>
  <c r="U15" i="6"/>
  <c r="U14" i="6"/>
  <c r="U13" i="6"/>
  <c r="U12" i="6"/>
  <c r="U11" i="6"/>
  <c r="U21" i="5"/>
  <c r="U20" i="5"/>
  <c r="U16" i="5"/>
  <c r="U15" i="5"/>
  <c r="U14" i="5"/>
  <c r="U13" i="5"/>
  <c r="U12" i="5"/>
  <c r="U11" i="5"/>
  <c r="U24" i="4"/>
  <c r="U23" i="4"/>
  <c r="U19" i="4"/>
  <c r="U18" i="4"/>
  <c r="U17" i="4"/>
  <c r="U16" i="4"/>
  <c r="U15" i="4"/>
  <c r="U14" i="4"/>
  <c r="U13" i="4"/>
  <c r="U12" i="4"/>
  <c r="U11" i="4"/>
  <c r="U25" i="3"/>
  <c r="U24" i="3"/>
  <c r="U20" i="3"/>
  <c r="U19" i="3"/>
  <c r="U18" i="3"/>
  <c r="U17" i="3"/>
  <c r="U16" i="3"/>
  <c r="U15" i="3"/>
  <c r="U14" i="3"/>
  <c r="U13" i="3"/>
  <c r="U12" i="3"/>
  <c r="U11" i="3"/>
  <c r="U31" i="2"/>
  <c r="U30" i="2"/>
  <c r="U26" i="2"/>
  <c r="U25" i="2"/>
  <c r="U24" i="2"/>
  <c r="U23" i="2"/>
  <c r="U22" i="2"/>
  <c r="U21" i="2"/>
  <c r="U20" i="2"/>
  <c r="U19" i="2"/>
  <c r="U18" i="2"/>
  <c r="U17" i="2"/>
  <c r="U16" i="2"/>
  <c r="U15" i="2"/>
  <c r="U14" i="2"/>
  <c r="U13" i="2"/>
  <c r="U12" i="2"/>
  <c r="U11" i="2"/>
</calcChain>
</file>

<file path=xl/sharedStrings.xml><?xml version="1.0" encoding="utf-8"?>
<sst xmlns="http://schemas.openxmlformats.org/spreadsheetml/2006/main" count="621" uniqueCount="276">
  <si>
    <t>Avance en los Indicadores de los Programas presupuestarios de la Administración Pública Federal</t>
  </si>
  <si>
    <t xml:space="preserve">    Ejercicio Fiscal 2013</t>
  </si>
  <si>
    <t>Instituto Mexicano del Seguro Social</t>
  </si>
  <si>
    <t>Programas presupuestarios cuya MIR se incluye en el reporte</t>
  </si>
  <si>
    <t xml:space="preserve">E-001 Atención a la salud pública
E-002 Atención curativa eficiente
E-006 Recaudación eficiente de ingresos obrero patronales
E-007 Servicios de guardería
E-009 Prestaciones sociales eficientes
</t>
  </si>
  <si>
    <t>DATOS DEL PROGRAMA</t>
  </si>
  <si>
    <t>Programa presupuestario</t>
  </si>
  <si>
    <t>E001</t>
  </si>
  <si>
    <t>Atención a la salud pública</t>
  </si>
  <si>
    <t>Ramo</t>
  </si>
  <si>
    <t>50</t>
  </si>
  <si>
    <t>Unidad responsable</t>
  </si>
  <si>
    <t>GYR-Instituto Mexicano del Seguro Social</t>
  </si>
  <si>
    <t>Enfoques transversales</t>
  </si>
  <si>
    <t>Perspectiva de Género</t>
  </si>
  <si>
    <t>Clasificación Funcional</t>
  </si>
  <si>
    <t>Finalidad</t>
  </si>
  <si>
    <t>2 - Desarrollo Social</t>
  </si>
  <si>
    <t>Función</t>
  </si>
  <si>
    <t>3 - Salud</t>
  </si>
  <si>
    <t>Subfunción</t>
  </si>
  <si>
    <t>2 - Prestación de Servicios de Salud a la Persona</t>
  </si>
  <si>
    <t>Actividad Institucional</t>
  </si>
  <si>
    <t>3 - Eficacia en la atención médica preventiva</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</si>
  <si>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</si>
  <si>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</si>
  <si>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</si>
  <si>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</si>
  <si>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</si>
  <si>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</si>
  <si>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</si>
  <si>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</si>
  <si>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</si>
  <si>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</si>
  <si>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</si>
  <si>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</si>
  <si>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</si>
  <si>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</si>
  <si>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</si>
  <si>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incrementar la expectativa de vida de la población derechohabiente del IMSS mediante acciones de promoción y prevención de la salud, con énfasis en la detección oportuna de enfermedades y protección especifica.</t>
  </si>
  <si>
    <r>
      <t>Esperanza de Vida al Nacer</t>
    </r>
    <r>
      <rPr>
        <i/>
        <sz val="10"/>
        <color indexed="30"/>
        <rFont val="Soberana Sans"/>
        <family val="3"/>
      </rPr>
      <t xml:space="preserve">
</t>
    </r>
  </si>
  <si>
    <t>Se obtendrá mediante la utilización de la tabla de vida actuarial propuesta en el documento referido en el capítulo de documentos de la matriz.</t>
  </si>
  <si>
    <t xml:space="preserve">Años </t>
  </si>
  <si>
    <t>Estratégico-Eficacia-Anual</t>
  </si>
  <si>
    <t>N/A</t>
  </si>
  <si>
    <t>Propósito</t>
  </si>
  <si>
    <t>La población derechohabiente del IMSS recibe atención preventiva integrada</t>
  </si>
  <si>
    <r>
      <t>Índice de Atención Preventiva Integrada por Atención Curativa</t>
    </r>
    <r>
      <rPr>
        <i/>
        <sz val="10"/>
        <color indexed="30"/>
        <rFont val="Soberana Sans"/>
        <family val="3"/>
      </rPr>
      <t xml:space="preserve">
</t>
    </r>
  </si>
  <si>
    <t>(Número de consultas de medicina familiar otorgadas acumuladas al mes evaluado)/(Número de Atenciones Preventivas Integradas otorgadas acumuladas al mes evaluado)</t>
  </si>
  <si>
    <t>Atención médica</t>
  </si>
  <si>
    <t>Estratégico-Eficacia-Semestral</t>
  </si>
  <si>
    <t/>
  </si>
  <si>
    <r>
      <t>Cobertura de atención integral PREVENIMSS</t>
    </r>
    <r>
      <rPr>
        <i/>
        <sz val="10"/>
        <color indexed="30"/>
        <rFont val="Soberana Sans"/>
        <family val="3"/>
      </rPr>
      <t xml:space="preserve">
Indicador Seleccionado</t>
    </r>
  </si>
  <si>
    <t>(Número de derechohabientes que recibieron atención preventiva integrada (API) en los últimos 12 meses / Población derechohabiente adscrita a médico familiar)* 100</t>
  </si>
  <si>
    <t>Porcentaje</t>
  </si>
  <si>
    <r>
      <t>Tasa de mortalidad por tuberculosis pulmonar</t>
    </r>
    <r>
      <rPr>
        <i/>
        <sz val="10"/>
        <color indexed="30"/>
        <rFont val="Soberana Sans"/>
        <family val="3"/>
      </rPr>
      <t xml:space="preserve">
</t>
    </r>
  </si>
  <si>
    <t>(Número de defunciones por tuberculosis pulmonar ocurridas en la población derechohabiente de 15 años y más / Población adscrita de 15 años y más adscrita a médico familiar) x 100,000</t>
  </si>
  <si>
    <t>Tasa</t>
  </si>
  <si>
    <r>
      <t>Tasa de infecciones nosocomiales en unidades de segundo nivel</t>
    </r>
    <r>
      <rPr>
        <i/>
        <sz val="10"/>
        <color indexed="30"/>
        <rFont val="Soberana Sans"/>
        <family val="3"/>
      </rPr>
      <t xml:space="preserve">
</t>
    </r>
  </si>
  <si>
    <t>(Número de infecciones nosocomiales en unidades de segundo nivel / Total de egresos hospitalarios) x 100</t>
  </si>
  <si>
    <t>Estratégico-Eficacia-Trimestral</t>
  </si>
  <si>
    <r>
      <t>Tasa de mortalidad por cáncer cérvico uterino</t>
    </r>
    <r>
      <rPr>
        <i/>
        <sz val="10"/>
        <color indexed="30"/>
        <rFont val="Soberana Sans"/>
        <family val="3"/>
      </rPr>
      <t xml:space="preserve">
Indicador Seleccionado</t>
    </r>
  </si>
  <si>
    <t>(Número de defunciones por cáncer cérvico uterino ocurridas en mujeres derechohabientes de 25 años y más / Población de mujeres derechohabientes de 25 y más años de edad adscritas a médico familiar) X 100 000</t>
  </si>
  <si>
    <r>
      <t>Tasa de mortalidad por cáncer de mama</t>
    </r>
    <r>
      <rPr>
        <i/>
        <sz val="10"/>
        <color indexed="30"/>
        <rFont val="Soberana Sans"/>
        <family val="3"/>
      </rPr>
      <t xml:space="preserve">
</t>
    </r>
  </si>
  <si>
    <t>(Número de defunciones por cáncer de mama ocurridas en mujeres derechohabientes de 25 años y más / Población de mujeres derechohabientes de 25 y más años de edad adscritas a médico familiar) X 100 000</t>
  </si>
  <si>
    <t>Componente</t>
  </si>
  <si>
    <t>A Atenciones Preventivas Integradas (API) realizadas</t>
  </si>
  <si>
    <r>
      <t>Porcentaje de atención preventiva integrada (API)</t>
    </r>
    <r>
      <rPr>
        <i/>
        <sz val="10"/>
        <color indexed="30"/>
        <rFont val="Soberana Sans"/>
        <family val="3"/>
      </rPr>
      <t xml:space="preserve">
</t>
    </r>
  </si>
  <si>
    <t>(Número de atenciones preventivas integradas (API) otorgadas en el mes evaluado) / (Total de atenciones otorgadas por el personal de enfermeria en el mes evaluado) * 100</t>
  </si>
  <si>
    <r>
      <t>COBERTURA DE ATENCIÓN INTEGRAL PREVENIMSS EN NIÑOS MENORES DE 10 AÑOS</t>
    </r>
    <r>
      <rPr>
        <i/>
        <sz val="10"/>
        <color indexed="30"/>
        <rFont val="Soberana Sans"/>
        <family val="3"/>
      </rPr>
      <t xml:space="preserve">
</t>
    </r>
  </si>
  <si>
    <t>(NÚMERO DE NIÑOS DERECHOHABIENTES MENORES DE 10 AÑOS QUE RECIBIERON ATENCIÓN PREVENTIVA INTEGRADA (API) EN LOS ÚLTIMOS 12 MESES / POBLACIÓN DE NIÑOS DERECHOHABIENTES MENORES DE 10 AÑOS ADSCRITOS A MÉDICO FAMILIAR)* 100</t>
  </si>
  <si>
    <r>
      <t>COBERTURA DE ATENCIÓN INTEGRAL PREVENIMSS EN ADOLESCENTES DE 10 A 19 AÑOS</t>
    </r>
    <r>
      <rPr>
        <i/>
        <sz val="10"/>
        <color indexed="30"/>
        <rFont val="Soberana Sans"/>
        <family val="3"/>
      </rPr>
      <t xml:space="preserve">
</t>
    </r>
  </si>
  <si>
    <t>(NÚMERO DE ADOLESCENTES DERECHOHABIENTES DE 10 A 19 AÑOS QUE RECIBIERON ATENCIÓN PREVENTIVA INTEGRADA (API) EN LOS ÚLTIMOS 12 MESES / POBLACIÓN DE ADOLESCENTES DERECHOHABIENTES DE 10 A 19 AÑOS ADSCRITOS A MÉDICO FAMILIAR)* 100</t>
  </si>
  <si>
    <r>
      <t>COBERTURA DE ATENCIÓN INTEGRAL PREVENIMSS EN MUJERES DE 20 A 59 AÑOS</t>
    </r>
    <r>
      <rPr>
        <i/>
        <sz val="10"/>
        <color indexed="30"/>
        <rFont val="Soberana Sans"/>
        <family val="3"/>
      </rPr>
      <t xml:space="preserve">
</t>
    </r>
  </si>
  <si>
    <t>(NÚMERO DE MUJERES DERECHOHABIENTES DE 20 A 59 AÑOS QUE RECIBIERON ATENCIÓN PREVENTIVA INTEGRADA (API) EN LOS ÚLTIMOS 12 MESES / POBLACIÓN DE MUJERES DERECHOHABIENTES DE 20 A 59 AÑOS ADSCRITOS A MÉDICO FAMILIAR)* 100</t>
  </si>
  <si>
    <r>
      <t>COBERTURA DE ATENCIÓN INTEGRAL PREVENIMSS EN HOMBRES DE 20 A 59 AÑOS</t>
    </r>
    <r>
      <rPr>
        <i/>
        <sz val="10"/>
        <color indexed="30"/>
        <rFont val="Soberana Sans"/>
        <family val="3"/>
      </rPr>
      <t xml:space="preserve">
</t>
    </r>
  </si>
  <si>
    <t>(NÚMERO DE HOMBRES DERECHOHABIENTES DE 20 A 59 AÑOS QUE RECIBIERON ATENCIÓN PREVENTIVA INTEGRADA (API) EN LOS ÚLTIMOS 12 MESES / POBLACIÓN DE HOMBRES DERECHOHABIENTES DE 20 A 59 AÑOS ADSCRITOS A MÉDICO FAMILIAR)* 100</t>
  </si>
  <si>
    <r>
      <t>COBERTURA DE ATENCIÓN INTEGRAL PREVENIMSS EN ADULTOS MAYORES DE 59 AÑOS</t>
    </r>
    <r>
      <rPr>
        <i/>
        <sz val="10"/>
        <color indexed="30"/>
        <rFont val="Soberana Sans"/>
        <family val="3"/>
      </rPr>
      <t xml:space="preserve">
</t>
    </r>
  </si>
  <si>
    <t>(NÚMERO DE ADULTOS MAYORES  DERECHOHABIENTES DE 60 Y MAS AÑOS QUE RECIBIERON ATENCIÓN PREVENTIVA INTEGRADA (API) EN LOS ÚLTIMOS 12 MESES / POBLACIÓN DE ADULTOS MAYORES DERECHOHABIENTES DE 60 Y MÁS AÑOS ADSCRITOS A MÉDICO FAMILIAR)* 100</t>
  </si>
  <si>
    <t>Actividad</t>
  </si>
  <si>
    <t>A 1 Detecciones de cáncer de mama por mastografía realizadas</t>
  </si>
  <si>
    <r>
      <t>Cobertura de detección de cáncer de mama por mastografía en mujeres de 50 a 69 años</t>
    </r>
    <r>
      <rPr>
        <i/>
        <sz val="10"/>
        <color indexed="30"/>
        <rFont val="Soberana Sans"/>
        <family val="3"/>
      </rPr>
      <t xml:space="preserve">
</t>
    </r>
  </si>
  <si>
    <t>(Número de mujeres de 50 a 69 años con mastografía al mes del reporte)/(Población de mujeres de 50 a 69 años de edad adscritas a médico familiar)*100</t>
  </si>
  <si>
    <t>Gestión-Eficacia-Trimestral</t>
  </si>
  <si>
    <t>A 2 Esquemas de vacunación aplicados</t>
  </si>
  <si>
    <r>
      <t xml:space="preserve">Cobertura de vacunación con esquemas completos en niños de un año de edad </t>
    </r>
    <r>
      <rPr>
        <i/>
        <sz val="10"/>
        <color indexed="30"/>
        <rFont val="Soberana Sans"/>
        <family val="3"/>
      </rPr>
      <t xml:space="preserve">
</t>
    </r>
  </si>
  <si>
    <t xml:space="preserve">(Número de niños de un año de edad con esquemas completos de vacunación) /(Total de niños de un año de edad registrados en censo nominal) (Programa de Vacunación PROVAC)) X 100  </t>
  </si>
  <si>
    <t>A 3 Detecciones de cáncer cérvico uterino realizadas</t>
  </si>
  <si>
    <r>
      <t>Cobertura de detección de cáncer cérvico uterino a través de citología cervical en mujeres de 25 a 64 años</t>
    </r>
    <r>
      <rPr>
        <i/>
        <sz val="10"/>
        <color indexed="30"/>
        <rFont val="Soberana Sans"/>
        <family val="3"/>
      </rPr>
      <t xml:space="preserve">
</t>
    </r>
  </si>
  <si>
    <t>(Número de mujeres de 25 a 64 años con citología cervical de primera vez  acumuladas al mes del reporte/ Población de mujeres de 25 a 64 años de edad adscritas a médico familiar menos 11 por ciento (estimación de mujeres sin útero, ENCOPREVENIMSS 2006)) X 100</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</si>
  <si>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</si>
  <si>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</si>
  <si>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</si>
  <si>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</si>
  <si>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</si>
  <si>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</si>
  <si>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</si>
  <si>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</si>
  <si>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</si>
  <si>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Esperanza de Vida al Nacer
</t>
    </r>
    <r>
      <rPr>
        <sz val="10"/>
        <rFont val="Soberana Sans"/>
        <family val="2"/>
      </rPr>
      <t xml:space="preserve"> Causa : Dato estimado. Debido a que la última información real que se dispone corresponde al año 2011 y es de 77.80 años, dato superior a la meta programada, se considera que de seguir con esta tendencia, la meta establecida para este indicador se alcanzará y superará cuando se obtenga la información oficial para realizar el cálculo correspondiente al año evaluado, misma que en el IMSS estará disponible para el mes de abril 2014 y en INEGI, para febrero 2015. Efecto: El haber alcanzado la meta establecida para este indicador de Esperanza de vida al nacer, es resultado entre otras causas, de las acciones de prevención, control y tratamiento de las enfermedades transmisibles y no transmisibles tales como PREVENIMSS, DIABETIMSS y GERIATRIMSS.  Otros Motivos:Variabilidad en los datos necesarios para su cálculo (defunciones y población).</t>
    </r>
  </si>
  <si>
    <r>
      <t xml:space="preserve">Índice de Atención Preventiva Integrada por Atención Curativa
</t>
    </r>
    <r>
      <rPr>
        <sz val="10"/>
        <rFont val="Soberana Sans"/>
        <family val="2"/>
      </rPr>
      <t xml:space="preserve"> Causa : Información a diciembre de 2013      El logro a diciembre fue de 3.0 consultas de medicina familiar por cada atención preventiva, con lo que se supera la meta establecida (¿ 3.5).      Los factores que contribuyeron a superar la meta fueron:  la difusión por parte del equipo multidisciplinario de salud de PREVENIMSS y el envío de los derechohabientes a los módulos de Atención Preventiva Integrada para que reciban su programa de acciones preventivas. Efecto: El superar la meta permitió que se brindará una consulta de atención preventiva integrada por 3.0 consultas de medicina familiar, lo que representa el mantenimiento  del cambio en la utilización de servicios de salud por parte de la población, al incrementarse 2.9%  la demanda de servicios preventivos, al pasar de 27,016,188 Atenciones Preventivas Integradas otorgadas a diciembre de 2012 a 27,806,791  al mismo periodo de 2013.  Otros Motivos:</t>
    </r>
  </si>
  <si>
    <r>
      <t xml:space="preserve">Cobertura de atención integral PREVENIMSS
</t>
    </r>
    <r>
      <rPr>
        <sz val="10"/>
        <rFont val="Soberana Sans"/>
        <family val="2"/>
      </rPr>
      <t xml:space="preserve"> Causa : Información a diciembre de 2013   La cobertura anualizada a diciembre fue de 70.4%, cifra superior a la meta establecida para el último trimestre del año (65.0%).    Los factores que contribuyeron para alcanzar la meta son: El continuar con las estrategias de obligatoriedad en guarderías, escuelas, universidades e institutos de enseñanza superior, así como empresas y sindicatos para que la población derechohabiente acuda a su unidad médica de adscripción a recibir la atención correspondiente a su programa de salud; la difusión por parte del equipo multidisciplinario de salud para que los derechohabientes regresen cada año a recibir su Atención Preventiva Integrada. Efecto: El superar la meta permitió que 28,568,310 derechohabientes que regresaron en el último año,  recibieran el conjunto de acciones educativas, de nutrición, prevención, protección específica, detección oportuna y salud reproductiva que conforman el programa de salud de cada grupo de edad; 1,610,357 derechohabientes más que los registrados en el mismo periodo del año anterior.  Otros Motivos:</t>
    </r>
  </si>
  <si>
    <r>
      <t xml:space="preserve">Tasa de mortalidad por tuberculosis pulmonar
</t>
    </r>
    <r>
      <rPr>
        <sz val="10"/>
        <rFont val="Soberana Sans"/>
        <family val="2"/>
      </rPr>
      <t xml:space="preserve"> Causa : El denominador se modificó de acuerdo a la población de 15 años y más se modificó de acuerdo a las últimas cifras publicadas por la División de Información en Salud. Efecto: Disminución de una centésima en la tasa de mortalidad de tuberculosis pulmonar en mayores de 15 años de edad. Otros Motivos:El numerador fue menor a lo esperado.</t>
    </r>
  </si>
  <si>
    <r>
      <t xml:space="preserve">Tasa de infecciones nosocomiales en unidades de segundo nivel
</t>
    </r>
    <r>
      <rPr>
        <sz val="10"/>
        <rFont val="Soberana Sans"/>
        <family val="2"/>
      </rPr>
      <t xml:space="preserve"> Causa : La Vigilancia Epidemiológica de las Infecciones Nosocomiales se ha estado impulsando, y las estimaciones que se han hecho resultan bastante cercanas a lo esperado, alcanzando este año en la meta aprobada 99.16%. Efecto: Las Infecciones Nosocomiales se detectan oportunamente y con ello se mejora la atención de las mismas. Otros Motivos:El personal de salud tiene mejor participación en la notificación de las Infecciones Nosocomiales.</t>
    </r>
  </si>
  <si>
    <r>
      <t xml:space="preserve">Tasa de mortalidad por cáncer cérvico uterino
</t>
    </r>
    <r>
      <rPr>
        <sz val="10"/>
        <rFont val="Soberana Sans"/>
        <family val="2"/>
      </rPr>
      <t xml:space="preserve"> Causa : Información preliminar a diciembre de 2013      El logro a diciembre de 2013 fue de 4.9 por 100,000 mujeres derechohabientes de 25 y más años adscritas a médico familiar.      Los factores que influyeron para superar la meta fueron: el mantener las coberturas de detección de cáncer cérvico uterino en las mujeres de 25 a 64 años en los últimos años por arriba del 30%, así como el mejoramiento de la coordinación en los tres niveles de atención sobre todo en la referencia de casos anormales para asegurar el diagnóstico y tratamiento oportuno.  Efecto: El superar la meta permitió contener la mortalidad por este padecimiento en la población derechohabiente del IMSS, en los dos últimos años. Otros Motivos:</t>
    </r>
  </si>
  <si>
    <r>
      <t xml:space="preserve">Tasa de mortalidad por cáncer de mama
</t>
    </r>
    <r>
      <rPr>
        <sz val="10"/>
        <rFont val="Soberana Sans"/>
        <family val="2"/>
      </rPr>
      <t xml:space="preserve"> Causa : Información preliminar a diciembre de 2013.   El logro a diciembre de 2013 fue de 9.8 por 100,000 mujeres derechohabientes de 25 y más años adscritas a médico familiar.      Los factores que influyeron para superar la meta fueron: el mejorar la coberturas de detección de cáncer de mama por exploración clínica y mantener la cobertura de detección por mastografía. Efecto: El superar la meta permitió disminuir la mortalidad por este padecimiento en 2.0% con respecto a la tasa registrada en 2012 (10.0), con lo que se contribuye al compromiso del Programa Sectorial de Salud 2013-2018 de disminuir 1.8 por ciento en este periodo. Otros Motivos:</t>
    </r>
  </si>
  <si>
    <r>
      <t xml:space="preserve">Porcentaje de atención preventiva integrada (API)
</t>
    </r>
    <r>
      <rPr>
        <sz val="10"/>
        <rFont val="Soberana Sans"/>
        <family val="2"/>
      </rPr>
      <t xml:space="preserve"> Causa : Información a diciembre de 2013       El logro al mes de diciembre fue de 97.6% cifra superior a la meta establecida (95.0%).      Los factores que influyeron para  alcanzar la meta fueron: Las actividades de capacitación, supervisión y asesoría realizadas al personal de enfermería que otorga la Atención Preventiva lntegrada;  la mejora en el registro y captura de la información  Efecto: El  alcanzar la meta permitió que de cada 100 derechohabientes se otorgara a 97 de ellos el conjunto de acciones educativas, de nutrición, prevención, protección específica, detección oportuna y salud reproductiva que les corresponde de acuerdo a su grupo de edad y sexo.  Otros Motivos:</t>
    </r>
  </si>
  <si>
    <r>
      <t xml:space="preserve">COBERTURA DE ATENCIÓN INTEGRAL PREVENIMSS EN NIÑOS MENORES DE 10 AÑOS
</t>
    </r>
    <r>
      <rPr>
        <sz val="10"/>
        <rFont val="Soberana Sans"/>
        <family val="2"/>
      </rPr>
      <t xml:space="preserve"> Causa : Información a diciembre de 2013.   La cobertura  anualizada a diciembre fue de 91.1%, cifra superior a la meta establecida para el último trimestre del año (84.1%).    Los factores que contribuyeron para alcanzar la meta son: El continuar con las estrategias de obligatoriedad en guarderías y  escuelas para  que la población derechohabiente acuda a su unidad médica de adscripción a recibir la atención correspondiente a su programa de salud; la difusión por parte del equipo interdisciplinario de salud para que los derechohabientes regresen cada año a recibir su Atención Preventiva Integrada y la derivación de la población derechohabiente a los modulos PREVENIMSS cuando acuden a su unidad médica a darse de alta o por algun otro motivo. Efecto: El superar la meta permitió que 6,318,651 de niños derechohabientes menores de 10 años que regresaron en el último año,  recibieran el conjunto de acciones educativas, de nutrición, prevención, protección específica y detección oportuna que conforman su programa de salud; 298,957 niños derechohabientes más que los registrados en el mismo periodo del año anterior.  Otros Motivos:</t>
    </r>
  </si>
  <si>
    <r>
      <t xml:space="preserve">COBERTURA DE ATENCIÓN INTEGRAL PREVENIMSS EN ADOLESCENTES DE 10 A 19 AÑOS
</t>
    </r>
    <r>
      <rPr>
        <sz val="10"/>
        <rFont val="Soberana Sans"/>
        <family val="2"/>
      </rPr>
      <t xml:space="preserve"> Causa : nformación a diciembre de 2013.   La cobertura  anualizada a diciembre fue de 66.2%, cifra superior a la meta establecida para el cuarto trimestre del año (58.6%).    Los factores que contribuyeron para alcanzar la meta son: El continuar con las estrategias de obligatoriedad en escuelas de enseñanaza media superior y superior para que la población derechohabiente acuda a su unidad médica de adscripción a recibir la atención correspondiente a su programa de salud; la difusión por parte del equipo interidisciplinario de salud para que los derechohabientes regresen cada año a recibir su Atención Preventiva Integrada y la derivación de los adolescentes derechohabientes a los modulos PREVENIMSS cuando acuden a su unidad médica a darse de alta o por algun otro motivo. Efecto: El superar la meta permitió que 3,611,713 de adolescentes derechohabientes de 10 a 19 años que regresaron en el último año,  recibieran el conjunto de acciones educativas, de nutrición, prevención, protección específica y detección oportuna que conforman su programa de salud; 208,903 adolescentes más que los registrados en el mismo periodo del año anterior.  Otros Motivos:</t>
    </r>
  </si>
  <si>
    <r>
      <t xml:space="preserve">COBERTURA DE ATENCIÓN INTEGRAL PREVENIMSS EN MUJERES DE 20 A 59 AÑOS
</t>
    </r>
    <r>
      <rPr>
        <sz val="10"/>
        <rFont val="Soberana Sans"/>
        <family val="2"/>
      </rPr>
      <t xml:space="preserve"> Causa : Información a diciembre de 2013   La cobertura anualizada  a diciembre fue de 71.5%, cifra superior a la meta establecida para el último trimestre del año (70.3%).    Los factores que contribuyeron para alcanzar la meta son: El continuar con las estrategias de obligatoriedad en empresas y sindicatos para que la población derechohabiente acuda a su unidad médica de adscripción a recibir la atención correspondiente a su programa de salud; la difusión por parte del equipo interdisciplinario de salud para que los derechohabientes regresen cada año a recibir su Atención Preventiva Integrada y la derivación de la población derechohabientes a los modulos PREVENIMSS cuando acuden a su unidad médica a darse de alta o por algun otro motivo. Efecto: El alcanzar la meta permitió que 8,592,193 de mujeres derechohabientes de 20 a 59 años que regresaron en el último año,  recibieran el conjunto de acciones educativas, de nutrición, prevención, protección específica y detección oportuna que conforman su programa de salud; 375,053 derechohabientes más que las registradas en el mismo periodo del año anterior.  Otros Motivos:</t>
    </r>
  </si>
  <si>
    <r>
      <t xml:space="preserve">COBERTURA DE ATENCIÓN INTEGRAL PREVENIMSS EN HOMBRES DE 20 A 59 AÑOS
</t>
    </r>
    <r>
      <rPr>
        <sz val="10"/>
        <rFont val="Soberana Sans"/>
        <family val="2"/>
      </rPr>
      <t xml:space="preserve"> Causa : Información a diciembre de 2013.   La cobertura  anualizada a diciembre fue de 62.0%, cifra superior a la meta establecida para el cuarto trimestre del año (55.3%).    Los factores que contribuyeron para alcanzar la meta son: El continuar con las estrategias de obligatoriedad en empresas y sindicatos para que la población derechohabiente acuda a su unidad médica de adscripción a recibir la atención correspondiente a su programa de salud; la difusión por parte del equipo interdisciplinario de salud para que los derechohabientes regresen cada año a recibir su Atención Preventiva Integrada y la derivación de la población derechohabientes a los modulos PREVENIMSS cuando acuden a su unidad médica a darse de alta o por algun otro motivo. Efecto: El superar la meta permitió que 6,039,342 de hombres derechohabientes de 20 a 59 años que regresaron en el último año,  recibieran el conjunto de acciones educativas, de nutrición, prevención, protección específica y detección oportuna que conforman su programa de salud; 522,288 derechohabientes más que los registrados en el mismo periodo del año anterior.  Otros Motivos:</t>
    </r>
  </si>
  <si>
    <r>
      <t xml:space="preserve">COBERTURA DE ATENCIÓN INTEGRAL PREVENIMSS EN ADULTOS MAYORES DE 59 AÑOS
</t>
    </r>
    <r>
      <rPr>
        <sz val="10"/>
        <rFont val="Soberana Sans"/>
        <family val="2"/>
      </rPr>
      <t xml:space="preserve"> Causa : Información a diciembre de 2013.   La cobertura  anualizada a diciembre fue de 62.5%, cifra superior a la meta establecida para el último trimestre del año (53.7%).    Los factores que contribuyeron para alcanzar la meta son: El continuar con las estrategias de obligatoriedad en empresas y sindicatos para que la población derechohabiente acuda a su unidad médica de adscripción a recibir la atención correspondiente a su programa de salud; la difusión por parte del equipo interdisciplinario de salud para que los derechohabientes regresen cada año a recibir su Atención Preventiva Integrada y la derivación de la población derechohabientes a los modulos PREVENIMSS cuando acuden a su unidad médica a darse de alta o por algun otro motivo. Efecto: El superar la meta permitió que 4,006,411 de adultos mayores de 59 años derechohabientes que regresaron en el último año,  recibieran el conjunto de acciones educativas, de nutrición, prevención, protección específica y detección oportuna que conforman su programa de salud; 205,156 adultos mayores más que los registrados en el mismo periodo del año anterior.  Otros Motivos:</t>
    </r>
  </si>
  <si>
    <r>
      <t xml:space="preserve">Cobertura de detección de cáncer de mama por mastografía en mujeres de 50 a 69 años
</t>
    </r>
    <r>
      <rPr>
        <sz val="10"/>
        <rFont val="Soberana Sans"/>
        <family val="2"/>
      </rPr>
      <t xml:space="preserve"> Causa : Información a diciembre de 2013.      La cobertura a diciembre fue de 25.3%, cifra superior a la meta programada para el último trimestre  (25.0%).      Los factores que influyeron para alcanzar la meta establecida fueron:   - La utilización óptima de los recursos disponibles para esta detección; continuar con la estrategía de obligatoriedad en empresas, sindicatos y unidades médicas.   - Fortalecimiento de la supervisión operativa y asesoría para garantizar que se cumpla la normatividad establecida y se otorgue la detección con calidad y sentido humano a las mujeres del grupo blanco Efecto: El logro al mes de diciembre permitió identificar  oportunamente 1,748 casos de  tumor maligno de mama en mujeres de 50 y más años. Otros Motivos:</t>
    </r>
  </si>
  <si>
    <r>
      <t xml:space="preserve">Cobertura de vacunación con esquemas completos en niños de un año de edad 
</t>
    </r>
    <r>
      <rPr>
        <sz val="10"/>
        <rFont val="Soberana Sans"/>
        <family val="2"/>
      </rPr>
      <t xml:space="preserve"> Causa : Información estimada al mes de diciembre de 2013, con fundamento en el suministro de vacunas del esquema básico a delegaciones y unidades médicas, debido a que se continua con problemas técnicos del PROVAC para disponer de coberturas confiables. El logro obtenido supera el valor de referencia los factores que influyeron fueron: el seguimiento estricto en la liberación de las vacunas, el envío oportuno y adecuado de las mismas, así como su aplicación. Efecto: El mantenimiento de la erradicición, eliminación y control epidemiológico de las enfermedades inmunoprevenibles sugiere que las coberturas de vacunación se encuentran en niveles de eficacia, por arriba de 95%  Otros Motivos:</t>
    </r>
  </si>
  <si>
    <r>
      <t xml:space="preserve">Cobertura de detección de cáncer cérvico uterino a través de citología cervical en mujeres de 25 a 64 años
</t>
    </r>
    <r>
      <rPr>
        <sz val="10"/>
        <rFont val="Soberana Sans"/>
        <family val="2"/>
      </rPr>
      <t xml:space="preserve"> Causa : Información a diciembre de 2013.      La cobertura  a diciembre fue de 30.8%, cifra superior a la meta establecida para el último trimestre (30.0%)      Los factores que influyeron para obtener estos resultados fueron:   - El fortalecimiento de la supervisión y asesoría operativa de las Jefes de Enfermera para incrementar la cobertura y calidad en la toma de muestra.   - El continuar con las estrategias de obligatoriedad en empresas y sindicatos; el derivamiento de las mujeres por el personal de salud al servicio de medicina preventiva de las unidades médicas para que se les realice la Atención Preventiva Integrada que les corresponde; así como el  abasto oportuno y suficiente de los insumos necesarios para realizar la detección Efecto: El logro obtenido al mes de diciembre de 2013, permitió identificar oportunamente 8,326 casos de displasia cervical leve y moderada; 975 de displasia severa y cáncer in situ, así como 916 de tumor maligno del cuello del útero en mujeres de 25 años y más.  Otros Motivos:</t>
    </r>
  </si>
  <si>
    <t>E002</t>
  </si>
  <si>
    <t>Atención curativa eficiente</t>
  </si>
  <si>
    <t>4 - Oportunidad en la atención curativa, quirúrgica, hospitalaria y de rehabilitación</t>
  </si>
  <si>
    <t>Contribuir a incrementar la expectativa de vida de la población derechohabiente del IMSS, mediante acciones de promoción y prevención de la salud, con enfasis en la detección oportuna de enfermedades y protección específica.</t>
  </si>
  <si>
    <t>Se obtendrá con la realización de tablas de vida, usando el método actuarial propuesto en el documento referido en el capitulo de documentos de la matriz.</t>
  </si>
  <si>
    <t>Años</t>
  </si>
  <si>
    <t>La población derechohabiente del Instituto Mexicano del Seguro Social es atendida en las Unidades Médicas de Primero, Segundo Nivel y de Alta Especialidad.</t>
  </si>
  <si>
    <r>
      <t>Porcentaje de surtimiento de medicamentos</t>
    </r>
    <r>
      <rPr>
        <i/>
        <sz val="10"/>
        <color indexed="30"/>
        <rFont val="Soberana Sans"/>
        <family val="3"/>
      </rPr>
      <t xml:space="preserve">
Indicador Seleccionado</t>
    </r>
  </si>
  <si>
    <t>(Total de recetas de medicamentos atendidas al 100% a la primera vez de presentadas, en un máximo de 48 horas / Total de recetas de medicamentos presentadas, en un máximo de 48 horas)  X 100</t>
  </si>
  <si>
    <r>
      <t>Tasa de mortalidad hospitalaria en unidades de segundo nivel</t>
    </r>
    <r>
      <rPr>
        <i/>
        <sz val="10"/>
        <color indexed="30"/>
        <rFont val="Soberana Sans"/>
        <family val="3"/>
      </rPr>
      <t xml:space="preserve">
Indicador Seleccionado</t>
    </r>
  </si>
  <si>
    <t>(Total de egresos hospitalarios por defunción en unidades de segundo nivel en un año T) / Total de egresos hospitalarios en unidades de segundo nivel en un año T) X 100</t>
  </si>
  <si>
    <r>
      <t>Tasa de mortalidad hospitalaria en Unidades Médicas de Alta Especialidad</t>
    </r>
    <r>
      <rPr>
        <i/>
        <sz val="10"/>
        <color indexed="30"/>
        <rFont val="Soberana Sans"/>
        <family val="3"/>
      </rPr>
      <t xml:space="preserve">
</t>
    </r>
  </si>
  <si>
    <t>(Total de egresos hospitalarios por defunción en Unidades Médicas de Alta Especialidad en un año T) / (Total de egresos hospitalarios en Unidades Médicas de Alta Especialidad en un año T) X 100 egresos</t>
  </si>
  <si>
    <t>Tasa de incidencia</t>
  </si>
  <si>
    <t>Estratégico-Eficiencia-Trimestral</t>
  </si>
  <si>
    <t>A Atención médica a derechohabientes en el área de observación de los servicios de urgencias en unidades médicas de segundo nivel.</t>
  </si>
  <si>
    <r>
      <t>Porcentaje de pacientes con estancia prolongada en el área de observación del servicio de urgencias en unidades de segundo nivel</t>
    </r>
    <r>
      <rPr>
        <i/>
        <sz val="10"/>
        <color indexed="30"/>
        <rFont val="Soberana Sans"/>
        <family val="3"/>
      </rPr>
      <t xml:space="preserve">
</t>
    </r>
  </si>
  <si>
    <t>(Número de pacientes egresados del área de observación de los servicios de urgencias de segundo nivel, con estancia de más de 8 horas / Total de pacientes egresados de los servicios de urgencias, en unidades de segundo nivel) X 100</t>
  </si>
  <si>
    <t>Gestión-Calidad-Trimestral</t>
  </si>
  <si>
    <t>B Poblacion derechohabiente citada previamente en las Unidades de Medicina Familiar.</t>
  </si>
  <si>
    <r>
      <t>Porcentaje de derechohabientes atendidos a través de cita previa en la consulta de medicina familiar</t>
    </r>
    <r>
      <rPr>
        <i/>
        <sz val="10"/>
        <color indexed="30"/>
        <rFont val="Soberana Sans"/>
        <family val="3"/>
      </rPr>
      <t xml:space="preserve">
</t>
    </r>
  </si>
  <si>
    <t>(Número de consultas a derechohabientes atendidos en la modalidad de cita previa en la consulta de medicina familiar en unidades de 5 y más consultorios / Total de consultas dederechohabientes atendidos en la consulta de medicina familiar en unidades de 5 y más consultorios) X 100</t>
  </si>
  <si>
    <t>C Derecho-habientes atendidos en las áreas de observación de los servicios de urgencias con oportunidad en las Unidades Médicas de Alta Especialidad.</t>
  </si>
  <si>
    <r>
      <t>Porcentaje de pacientes con estancia prolongada (mas de ocho horas) en el área de observación del servicio de urgencias en Unidades Médicas de Alta Especialidad</t>
    </r>
    <r>
      <rPr>
        <i/>
        <sz val="10"/>
        <color indexed="30"/>
        <rFont val="Soberana Sans"/>
        <family val="3"/>
      </rPr>
      <t xml:space="preserve">
</t>
    </r>
  </si>
  <si>
    <t>(Total de pacientes egresados del área de observación de los servicios de admisión continua o urgencias, con estancia de más de 8 horas en Unidade Medicas de Alta Especialidad / (Total de pacientes egresados de los servicios de admisión continua o urgencias en Unidades Medicas de Alta Especialidad.) X 100</t>
  </si>
  <si>
    <r>
      <t>Porcentaje de pacientes con Oportunidad quirúrgica en cirugías electivas no concertadas realizadas en Unidades Médicas de Alta Especialidad (UMAE), a los 20 días hábiles o menos a partir de su solicitud</t>
    </r>
    <r>
      <rPr>
        <i/>
        <sz val="10"/>
        <color indexed="30"/>
        <rFont val="Soberana Sans"/>
        <family val="3"/>
      </rPr>
      <t xml:space="preserve">
</t>
    </r>
  </si>
  <si>
    <t>(Total de intervenciones quirúrgicas electivas no concertadas realizadas en la UMAE dentro de los 20 días hábiles o menos a partir de la solicitud del dirujano tratante) /( total de pacientes con solicitud otorgada por el médico tratante para cirugía electiva no concertada en UMAE)) X 100</t>
  </si>
  <si>
    <t>A 1 Atencion de los derechohabientes del IMSS en los servicios de urgencias de los hospitales de segundo nivel.</t>
  </si>
  <si>
    <r>
      <t>Índice consultas de urgencias por 1000 derechohabientes en unidades de segundo nivel</t>
    </r>
    <r>
      <rPr>
        <i/>
        <sz val="10"/>
        <color indexed="30"/>
        <rFont val="Soberana Sans"/>
        <family val="3"/>
      </rPr>
      <t xml:space="preserve">
</t>
    </r>
  </si>
  <si>
    <t>(Total de consultas de urgencias otorgadas en unidades de segundo nivel / total de derechohabientes adscritos a médico familiar) X 1000</t>
  </si>
  <si>
    <t>Índice</t>
  </si>
  <si>
    <t>Gestión-Eficacia-Anual</t>
  </si>
  <si>
    <t>B 2 Cita previa otorgada a derechohabientes en las Unidades de Medicina Familiar</t>
  </si>
  <si>
    <r>
      <t>Porcentaje de derechohabientes que esperan menos de 30 min. para recibir consulta de medicina familiar en la modalidad de cita previa</t>
    </r>
    <r>
      <rPr>
        <i/>
        <sz val="10"/>
        <color indexed="30"/>
        <rFont val="Soberana Sans"/>
        <family val="3"/>
      </rPr>
      <t xml:space="preserve">
</t>
    </r>
  </si>
  <si>
    <t>(Número de  consultas a derechohabientes que esperan menos de 30 min. para ser atendidos en la consulta en medicina familiar en unidades de 5 y más consultorios, otorgada mediante la modalidad de cita previa / Total de consultas a derechohabientes que fueron programados y atendidos en la modalidad de cita previa en la consulta en medicina familiar en unidades de 5 y más consultorios) X 100</t>
  </si>
  <si>
    <r>
      <t xml:space="preserve">Esperanza de Vida al Nacer
</t>
    </r>
    <r>
      <rPr>
        <sz val="10"/>
        <rFont val="Soberana Sans"/>
        <family val="2"/>
      </rPr>
      <t xml:space="preserve"> Causa : Dato estimado. Debido a que la última información real que se dispone corresponde al año 2011 y es de 77.80 años, dato superior a la meta programada, se considera que de seguir con esta tendencia, la meta establecida para este indicador se alcanzará y superará cuando se obtenga la información oficial para realizar el cálculo correspondiente al año evaluado, misma que en el IMSS estará disponible para el mes de abril 2014 y en INEGI, para febrero 2015. Efecto:  El haber alcanzado la meta establecida para este indicador de Esperanza de vida al nacer, es resultado entre otras causas, de las acciones de prevención, control y tratamiento de las enfermedades transmisibles y no transmisibles tales como PREVENIMSS, DIABETIMSS y GERIATRIMSS.  Otros Motivos:Variabilidad en los datos necesarios para su cálculo (defunciones y población).</t>
    </r>
  </si>
  <si>
    <r>
      <t xml:space="preserve">Porcentaje de surtimiento de medicamentos
</t>
    </r>
    <r>
      <rPr>
        <sz val="10"/>
        <rFont val="Soberana Sans"/>
        <family val="2"/>
      </rPr>
      <t xml:space="preserve"> Causa : Crecimiento del 2.2% en la población usuaria del servicio de medicina familiar      Ligero incremento en las consultas otorgadas durante 2013 con 1.6%, mientras que para 2012 fue de 3.8%.         Efecto: Mejoría en los procesos de surtimiento de medicamentos a la población derechohabiente.      Satisfacción de la población usuaria de los servicios médicos del IMSS.                 Otros Motivos:. </t>
    </r>
  </si>
  <si>
    <r>
      <t xml:space="preserve">Tasa de mortalidad hospitalaria en unidades de segundo nivel
</t>
    </r>
    <r>
      <rPr>
        <sz val="10"/>
        <rFont val="Soberana Sans"/>
        <family val="2"/>
      </rPr>
      <t xml:space="preserve"> Causa : Debido a la transición Demografía y Epidemiológica,  la población mayor de 60 años se incrementó 5.94 veces porcentuales con respecto al año anterior lo que de forma indirecta condiciona atención de casos con mayor complicaciones y comorbilidades lo que aumenta el riesgo de mortalidad. Efecto: El indicador se encuentra 0.08 puntos porcentuales por arriba de la meta Otros Motivos:La información corresponde al periodo enero diciembre 2013.  Es importante resaltar que las cifras de mortalidad podrían modificarse una vez efectuado el cotejo con instituciones del sector, por tanto continúan como preliminares.</t>
    </r>
  </si>
  <si>
    <r>
      <t xml:space="preserve">Tasa de mortalidad hospitalaria en Unidades Médicas de Alta Especialidad
</t>
    </r>
    <r>
      <rPr>
        <sz val="10"/>
        <rFont val="Soberana Sans"/>
        <family val="2"/>
      </rPr>
      <t xml:space="preserve"> Causa : El indicador se encuentra  0.45 puntos por debajo de la meta estimada para el periodo 2013. Lo anterior debido a una adecuada atención de pacientes, así como un uso de recursos eficiente (Auxiliares de Diagnóstico y Tratamiento),  el apego a las guías de práctica clínica y  la adecuada vinculación de los distintos servicios hospitalarios. Efecto: Se brinda una atención médica eficaz, con mayor calidad y seguridad para los derechohabientes. Otros Motivos:Información definitiva Anual 2013</t>
    </r>
  </si>
  <si>
    <r>
      <t xml:space="preserve">Porcentaje de pacientes con estancia prolongada en el área de observación del servicio de urgencias en unidades de segundo nivel
</t>
    </r>
    <r>
      <rPr>
        <sz val="10"/>
        <rFont val="Soberana Sans"/>
        <family val="2"/>
      </rPr>
      <t xml:space="preserve"> Causa : Selección adecuada de pacientes con ingreso justificado a observación adultos, así como la toma de decisiones colegiadas para la pronta realización de auxiliares de diagnóstico y el egreso oportuno y continuo de los pacientes durante las 24 hrs del día Efecto: Incremento en la satisfacción del usuario, el indicador se encuentra 0.48 puntos porcentuales por debajo de la meta anual Otros Motivos:La información corresponde al periodo enero diciembre 2013, </t>
    </r>
  </si>
  <si>
    <r>
      <t xml:space="preserve">Porcentaje de derechohabientes atendidos a través de cita previa en la consulta de medicina familiar
</t>
    </r>
    <r>
      <rPr>
        <sz val="10"/>
        <rFont val="Soberana Sans"/>
        <family val="2"/>
      </rPr>
      <t xml:space="preserve"> Causa : El programa de Cita Previa dentro de la población derechohabiente cumple con su objetivo,  toda vez que cumple con  la meta esperada para el ejercicio 2013 Efecto: El indicador  demuestra una mejor organización en la consulta e imagen institucional e incrementa la satisfacción del usuario Otros Motivos:La información corresponde al periodo enero diciembre 2013 </t>
    </r>
  </si>
  <si>
    <r>
      <t xml:space="preserve">Porcentaje de pacientes con Oportunidad quirúrgica en cirugías electivas no concertadas realizadas en Unidades Médicas de Alta Especialidad (UMAE), a los 20 días hábiles o menos a partir de su solicitud
</t>
    </r>
    <r>
      <rPr>
        <sz val="10"/>
        <rFont val="Soberana Sans"/>
        <family val="2"/>
      </rPr>
      <t xml:space="preserve"> Causa : El indicador se encuentra 1.69 puntos por arriba de la meta establecida, lo cual responde a las siguientes situaciones: la gestión adecuada de recursos necesarios  para la realización de cirugías, la aplicación del programa de programación quirúrgica colegiada, así como la correcta aplicación de los criterios de referencia y contra-referencia entre el segundo y tercer nivel de atención médica, permiten abatir el rezago quirúrgico e incrementar la oportunidad en la programación de cirugía. Efecto: Mejoría en las condiciones de salud de la población que requiere de atención quirúrgica. Así mismo existe incremento en la satisfacción del usuario, menos tiempo de espera para la realización de cirugías electivas (abatimiento del rezago quirúrgico), con la consecuente mejora en la calidad de la atención, y disminución de los días de incapacidad previa a la cirugía.   Otros Motivos:Información definitiva Anual 2013</t>
    </r>
  </si>
  <si>
    <r>
      <t xml:space="preserve">Índice consultas de urgencias por 1000 derechohabientes en unidades de segundo nivel
</t>
    </r>
    <r>
      <rPr>
        <sz val="10"/>
        <rFont val="Soberana Sans"/>
        <family val="2"/>
      </rPr>
      <t xml:space="preserve"> Causa : Incremento en la consulta de urgencias, secundario al aumento de la poblacion derechohabiente, esto con respecto a la estimada para el  año.  Efecto: Reducción en la solicitud de consultas en los servicios de urgencias en unidades médicas de segundo nivel, sin que ello afectara al calidad de la atención o disponibilidad de los recursos. Otros Motivos:La información corresponde al periodo enero diciembre 2013. Es importante resaltar que las cifras del índice de consultas de urgencias podrían modificarse una vez efectuado el cotejo con instituciones del sector, por tanto continúan como preliminares.</t>
    </r>
  </si>
  <si>
    <r>
      <t xml:space="preserve">Porcentaje de derechohabientes que esperan menos de 30 min. para recibir consulta de medicina familiar en la modalidad de cita previa
</t>
    </r>
    <r>
      <rPr>
        <sz val="10"/>
        <rFont val="Soberana Sans"/>
        <family val="2"/>
      </rPr>
      <t xml:space="preserve"> Causa : El tiempo que  espera el derechohabiente en recibir consulta en Medicina Familiar presenta variación porcentual  de 0.17, la cual no es significativo y confirma el  adecuado  resultado de la difusión  de la Cita Previa entre la población  derechohabientes Efecto: El resultado obtenido  refleja la atención oportuna, que satisface las necesidades de la población derechohabiente  como resultado de la constante difusión al Programa Otros Motivos:La información corresponde al periodo enero diciembre 2013, </t>
    </r>
  </si>
  <si>
    <t>E006</t>
  </si>
  <si>
    <t>Recaudación eficiente de ingresos obrero patronales</t>
  </si>
  <si>
    <t>3 - Generación de Recursos para la Salud</t>
  </si>
  <si>
    <t>5 - Servicios de incorporación y recaudación</t>
  </si>
  <si>
    <t>Contribuir a incrementar la cobertura de la seguridad social para los trabajadores mediante la recuperación en tiempo y forma de las cuotas del IMSS</t>
  </si>
  <si>
    <r>
      <t>Porcentaje de cobertura de trabajadores</t>
    </r>
    <r>
      <rPr>
        <i/>
        <sz val="10"/>
        <color indexed="30"/>
        <rFont val="Soberana Sans"/>
        <family val="3"/>
      </rPr>
      <t xml:space="preserve">
</t>
    </r>
  </si>
  <si>
    <t>(Trabajadores subordinados y remunerados no agropecuarios en micronegocios con local, establecimientos pequeños, medianos y grandes con acceso a servicios de salud; se excluye a los trabajadores subordinados y remunerados no agropecuarios en micronegocios sin local, gobierno, no especificado y otros; registrados en la Encuesta Nacional de Ocupación y Empleo (ENOE) al trimestre t / Trabajadores subordinados y remunerados no agropecuarios en micronegocios con local, establecimientos pequeños, medianos y grandes; se excluye a los trabajadores subordinados y remunerados no agropecuarios en micronegocios sin local, gobierno, no especificado y otros; registrados en la Encuesta Nacional de Ocupación y Empleo (ENOE) al trimestre t) *100</t>
  </si>
  <si>
    <t>Las cuotas obrero patronales son pagadas en tiempo y forma.</t>
  </si>
  <si>
    <r>
      <t>Variación porcentual anual en los ingresos obrero patronales del Seguro Social</t>
    </r>
    <r>
      <rPr>
        <i/>
        <sz val="10"/>
        <color indexed="30"/>
        <rFont val="Soberana Sans"/>
        <family val="3"/>
      </rPr>
      <t xml:space="preserve">
Indicador Seleccionado</t>
    </r>
  </si>
  <si>
    <t>((Importe nominal acumulado de los ingresos obrero patronales al mes m) / (Importe nominal acumulado de los ingresos obrero patronales al mes m-12)) X 100</t>
  </si>
  <si>
    <t>Estratégico-Eficacia-Mensual</t>
  </si>
  <si>
    <t>A Cobranza Optimizada</t>
  </si>
  <si>
    <r>
      <t>Proporción de la mora en días de emisión</t>
    </r>
    <r>
      <rPr>
        <i/>
        <sz val="10"/>
        <color indexed="30"/>
        <rFont val="Soberana Sans"/>
        <family val="3"/>
      </rPr>
      <t xml:space="preserve">
</t>
    </r>
  </si>
  <si>
    <t>((Saldo de la cartera en mora al mes que se reporta )/(Importe promedio diario de la emisión mensual total de todas las modalidades del mes que se reporta))</t>
  </si>
  <si>
    <t>Días</t>
  </si>
  <si>
    <r>
      <t>Porcentaje de las cuotas obrero patronales pagadas al segundo mes de la emisión</t>
    </r>
    <r>
      <rPr>
        <i/>
        <sz val="10"/>
        <color indexed="30"/>
        <rFont val="Soberana Sans"/>
        <family val="3"/>
      </rPr>
      <t xml:space="preserve">
</t>
    </r>
  </si>
  <si>
    <t>((Importe acumulado de la Emisión Mensual Anticipada de las modalidades 10, 13 y 17 pagado al segundo mes del que se reporta)/(Importe de la Emisión Total Ajustada de las modalidades 10, 13 y 17 al mes que se reporta)) x 100</t>
  </si>
  <si>
    <t>B  Brecha recaudatoria reducida</t>
  </si>
  <si>
    <r>
      <t>Variación porcentual anual en el número de cotizantes al Seguro Social</t>
    </r>
    <r>
      <rPr>
        <i/>
        <sz val="10"/>
        <color indexed="30"/>
        <rFont val="Soberana Sans"/>
        <family val="3"/>
      </rPr>
      <t xml:space="preserve">
Indicador Seleccionado</t>
    </r>
  </si>
  <si>
    <t>((Número de cotizantes promedio de las modalidades 10, 13 y 17 al mes m) / (Número de cotizantes promedio de las modalidades 10,13 y 17 al mes m-12)) x 100</t>
  </si>
  <si>
    <r>
      <t>Variación porcentual anual en el Salario Base de Cotización registrado en el Seguro Social</t>
    </r>
    <r>
      <rPr>
        <i/>
        <sz val="10"/>
        <color indexed="30"/>
        <rFont val="Soberana Sans"/>
        <family val="3"/>
      </rPr>
      <t xml:space="preserve">
Indicador Seleccionado</t>
    </r>
  </si>
  <si>
    <t>((Salario Base de Cotización registrado en promedio al mes m) / (Salario Base de Cotización registrado en promedio al mes m-12)) x 100</t>
  </si>
  <si>
    <t>B 1 Compartida 1: Seguimiento al pago correcto y oportuno de los derechos de los trabajadores, y a las consultas realizadas por los trabajadores a su historial laboral</t>
  </si>
  <si>
    <r>
      <t>Índice de consulta al historial laboral de los trabajadores.</t>
    </r>
    <r>
      <rPr>
        <i/>
        <sz val="10"/>
        <color indexed="30"/>
        <rFont val="Soberana Sans"/>
        <family val="3"/>
      </rPr>
      <t xml:space="preserve">
</t>
    </r>
  </si>
  <si>
    <t>((Número de consultas realizadas al historial laboral por primera vez al trimestre que se reporta) / (Trabajadores registrados en el sistema al trimestre que se reporta)) x 100</t>
  </si>
  <si>
    <r>
      <t>Proporción de visitas de supervisión realizadas respecto a las programadas</t>
    </r>
    <r>
      <rPr>
        <i/>
        <sz val="10"/>
        <color indexed="30"/>
        <rFont val="Soberana Sans"/>
        <family val="3"/>
      </rPr>
      <t xml:space="preserve">
</t>
    </r>
  </si>
  <si>
    <t>((Número de visitas de supervisión realizadas al trimestre t) / (Total de visitas de supervisión programadas al trimestre t) ) x 100</t>
  </si>
  <si>
    <t>B 2 Compartida 2: Implementación de la estrategia de fiscalización</t>
  </si>
  <si>
    <r>
      <t>Avance porcentual en la liberación de la segunda versión del sistema de inteligencia de negocios en materia de fiscalización</t>
    </r>
    <r>
      <rPr>
        <i/>
        <sz val="10"/>
        <color indexed="30"/>
        <rFont val="Soberana Sans"/>
        <family val="3"/>
      </rPr>
      <t xml:space="preserve">
</t>
    </r>
  </si>
  <si>
    <t>((Número de etapas concluidas del proyecto) / (Total de etapas del proyecto))x 100</t>
  </si>
  <si>
    <r>
      <t xml:space="preserve">Porcentaje de cobertura de trabajadores
</t>
    </r>
    <r>
      <rPr>
        <sz val="10"/>
        <rFont val="Soberana Sans"/>
        <family val="2"/>
      </rPr>
      <t xml:space="preserve"> Causa : EN ATENCIÓN A LA OBSERVACIÓN EMITIDA POR LA  SHCP EL 04 DE MARZO DEL 2014, SE CAPTURA EN EL SISTEMA EL DATO DEL CUMPLIMIENTO  DE LA META ALCANZADA RESPECTO A LA META APROBADA, EL CUAL RESULTÓ EN 89.56% AL CUARTO TRIMESTRE DE 2013. NO OBSTANTE, NUEVAMENTE SE HACE INCAPIÉ QUE  LA META ORIGINAL SE DETERMINÓ CON DIFERENTE METODOLOGÍA Y FUENTE, POR LO QUE EL RESULTADO NO ES COMPARABLE CON DICHA META.  En 2012, este indicador se calculó con la información proveniente de los registros administrativos del IMSS de cotizantes no agropecuarios (numerador) y del dato proveniente de la encuesta ENOE de trabajadores subordinados y remunerados no agropecuarios (denominador). Con esta primera metodología se determinó la meta original del indicador de 75.75%.  Posteriormente, para evitar ambigüedades por usar fuentes diferentes de información, se decidió que tanto numerador como denominador provinieran de la misma fuente (ENOE). Esta segunda metodología resultó en una meta anual de 67.45% para los de trabajadores subordinados y remunerados con acceso a servicios de salud. El dato reportado corresponde a la segunda metodología, según los señalado en la ficha técnica, y no es comparable con la meta original. Efecto: Por el cambio en la metodología, el resultado del indicador sólo es comparable con la meta modificada. Otros Motivos:Debido a la consolidación y unificación de los resultados de la ENOE,  la información de los trabajadores subordinados y remunerados no agropecuarios con el nivel de desagregación requerido para el cálculo del nivel de cobertura que se reporta, sólo se publicó para el primer trimestre de 2013 con datos preliminares del censo de 2010. La información definitiva, únicamente puede obtenerse de los microdatos de INEGI, con lo que el valor alcanzado al cuarto trimestre de 2013, sería de 67.84%, lo que representa un cumplimiento del 100.57% de la meta modificada. Ante la falta de información oportuna y verificable de la ENOE, el Instituto explora nuevas metodologías para el cálculo de este indicador para 2014.</t>
    </r>
  </si>
  <si>
    <r>
      <t xml:space="preserve">Variación porcentual anual en los ingresos obrero patronales del Seguro Social
</t>
    </r>
    <r>
      <rPr>
        <sz val="10"/>
        <rFont val="Soberana Sans"/>
        <family val="2"/>
      </rPr>
      <t xml:space="preserve"> Causa : No obstante que el número de cotizantes y su salario base de cotización fueron menores a lo estimado, las acciones de fiscalización y cobranza permitieron cumplir en 99.23% la meta del mes de diciembre.  Efecto: Menor recaudación. Otros Motivos:Con cifras al cuarto trimestre de 2013, la economía creció en sólo 1.1% y no en el 3.5% pronosticado por la SHCP en el documento de Criterios Generales de Política Económica 2013. Los efectos de esta desaceleración económica repercutieron en empleo y salarios y por ende, en  los ingresos obrero patronales del Instituto.</t>
    </r>
  </si>
  <si>
    <r>
      <t xml:space="preserve">Porcentaje de las cuotas obrero patronales pagadas al segundo mes de la emisión
</t>
    </r>
    <r>
      <rPr>
        <sz val="10"/>
        <rFont val="Soberana Sans"/>
        <family val="2"/>
      </rPr>
      <t xml:space="preserve"> Causa : Se cumplió en 99.85% la meta del mes de noviembre ( la comparación con la meta de diciembre es preliminar). Los efectos de la desaceleración económica generaron un rezago en la oportunidad de los pagos. No obstante, las acciones de fiscalización y cobranza permitieron lograr un buen resultado. Efecto: Mayor cartera en mora. Otros Motivos:De acuerdo a lo especificado en la ficha técnica correspondiente, esta información se genera dos meses después de la Emisión Mensual Anticipada, por lo que la información a diciembre estará disponible hasta el 12 de marzo de 2014.  La información reportada corresponde al avance al mes de noviembre.</t>
    </r>
  </si>
  <si>
    <r>
      <t xml:space="preserve">Variación porcentual anual en el número de cotizantes al Seguro Social
</t>
    </r>
    <r>
      <rPr>
        <sz val="10"/>
        <rFont val="Soberana Sans"/>
        <family val="2"/>
      </rPr>
      <t xml:space="preserve"> Causa : Se cumplió en 99.42% la meta del mes de diciembre, debido a que se registró un número de cotizantes menor a lo estimado. Efecto: Menor recaudación. Otros Motivos:Con cifras al cuarto trimestre de 2013, la economía creció en sólo 1.1% y no en el 3.5% pronosticado por la SHCP en el documento de Criterios Generales de Política Económica 2013. Los efectos de esta desaceleración económica repercutieron en empleo y salarios y por ende, en  los ingresos obrero patronales del Instituto.</t>
    </r>
  </si>
  <si>
    <r>
      <t xml:space="preserve">Variación porcentual anual en el Salario Base de Cotización registrado en el Seguro Social
</t>
    </r>
    <r>
      <rPr>
        <sz val="10"/>
        <rFont val="Soberana Sans"/>
        <family val="2"/>
      </rPr>
      <t xml:space="preserve"> Causa : Se cumplió en 99.92% la meta del mes de diciembre. Efecto: Mayor recaudación. Otros Motivos:Con cifras al cuarto trimestre de 2013, la economía creció en sólo 1.1% y no en el 3.5% pronosticado por la SHCP en el documento de Criterios Generales de Política Económica 2013. Los efectos de esta desaceleración económica repercutieron en empleo y salarios y por ende, en  los ingresos obrero patronales del Instituto.</t>
    </r>
  </si>
  <si>
    <r>
      <t xml:space="preserve">Índice de consulta al historial laboral de los trabajadores.
</t>
    </r>
    <r>
      <rPr>
        <sz val="10"/>
        <rFont val="Soberana Sans"/>
        <family val="2"/>
      </rPr>
      <t xml:space="preserve"> Causa : Se logró superar la meta del trimestre. Efecto:  Otros Motivos:</t>
    </r>
  </si>
  <si>
    <r>
      <t xml:space="preserve">Proporción de visitas de supervisión realizadas respecto a las programadas
</t>
    </r>
    <r>
      <rPr>
        <sz val="10"/>
        <rFont val="Soberana Sans"/>
        <family val="2"/>
      </rPr>
      <t xml:space="preserve"> Causa : Nuevo indicador para 2013.  Se logró superar la meta del trimestre. Efecto:  Otros Motivos:Las visitas realizadas en el año, fueron:  Subdelegación Mexicali, Baja California (marzo) Subdelegación Ciudad del Carmen, Campeche (marzo) Subdelegación Reynosa, Tamaulipas (marzo) Subdelegación Puebla Norte, Puebla (marzo) Subdelegación 8 San Ángel, Sur del D.F., (abril) Subdelegación Acapulco, Guerrero (abril) Subdelegación Tlalnepantla de Baz, Estado de México Oriente (abril) Subdelegación Ecatepec, Estado de México Oriente (abril y mayo) Subdelegación León, Guanajuato (mayo) Subdelegación Libertad Reforma, Guadalajara, Jalisco (mayo) Subdelegación Tuxtla Gutiérrez, Chiapas (mayo) Subdelegación Cuernavaca, Morelos (junio) Subdelegación Tlaxcala, Tlaxcala (junio) Subdelegación Puebla Sur, Puebla (junio) Subdelegación Durango, Durango (junio) Subdelegación 3 Suroeste (julio) Subdelegación Querétaro (julio) Subdelegación Coatzacoalcos (julio) Subdelegación Naucalpan (agosto) Subdelegación Mazatlán (agosto) Subdelegación Oaxaca (agosto) Subdelegación Aguascalientes Norte (agosto) Subdelegación Pachuca (septiembre) Subdelegación Torreón (septiembre) Subdelegación Mérida Norte (octubre) Subdelegación Hermosillo (octubre) Subdelegación Delicias (octubre) Subdelegación Hidalgo (noviembre) Subdelegación Toluca (noviembre)</t>
    </r>
  </si>
  <si>
    <t>E007</t>
  </si>
  <si>
    <t>Servicios de guardería</t>
  </si>
  <si>
    <t>6 - Protección Social</t>
  </si>
  <si>
    <t>3 - Familia e Hijos</t>
  </si>
  <si>
    <t>9 - Oportunidad en la prestación del servicio de guardería</t>
  </si>
  <si>
    <t>Contribuir a la integración de la mujer trabajadora, del trabajador viudo o divorciado o de aquél al que judicialmente se le hubiera confiado la custodia de sus hijos, al mercado laboral mediante el otorgamiento del servicio de guarderías conforme al artículo 201 de la Ley del Seguro Social.</t>
  </si>
  <si>
    <r>
      <t>Tasa de variación de la población beneficiada</t>
    </r>
    <r>
      <rPr>
        <i/>
        <sz val="10"/>
        <color indexed="30"/>
        <rFont val="Soberana Sans"/>
        <family val="3"/>
      </rPr>
      <t xml:space="preserve">
</t>
    </r>
  </si>
  <si>
    <t>(Nuevos beneficiarios en el año de reporrte / Nuevos beneficiarios del ejercicio anterior)</t>
  </si>
  <si>
    <t>Los trabajadores con derecho cuentan con el servicio de guardería.</t>
  </si>
  <si>
    <r>
      <t>Cobertura de la demanda del servicio de guarderías</t>
    </r>
    <r>
      <rPr>
        <i/>
        <sz val="10"/>
        <color indexed="30"/>
        <rFont val="Soberana Sans"/>
        <family val="3"/>
      </rPr>
      <t xml:space="preserve">
Indicador Seleccionado</t>
    </r>
  </si>
  <si>
    <t>(Capacidad instalada al mes de reporte / Demanda Potencial) X 100</t>
  </si>
  <si>
    <t>A Servicio de guardería otorgado</t>
  </si>
  <si>
    <r>
      <t>Porcentaje de inscripcion en guarderías</t>
    </r>
    <r>
      <rPr>
        <i/>
        <sz val="10"/>
        <color indexed="30"/>
        <rFont val="Soberana Sans"/>
        <family val="3"/>
      </rPr>
      <t xml:space="preserve">
</t>
    </r>
  </si>
  <si>
    <t xml:space="preserve">(Niños inscritos / Capacidad instalada al mes de reporte en Guarderías) X 100  </t>
  </si>
  <si>
    <t>Niño</t>
  </si>
  <si>
    <t>Gestión-Eficacia-Mensual</t>
  </si>
  <si>
    <t>B Calidad del servicio de guarderías</t>
  </si>
  <si>
    <r>
      <t>Porcentaje de satisfacción del usuario del servicio de guardería</t>
    </r>
    <r>
      <rPr>
        <i/>
        <sz val="10"/>
        <color indexed="30"/>
        <rFont val="Soberana Sans"/>
        <family val="3"/>
      </rPr>
      <t xml:space="preserve">
</t>
    </r>
  </si>
  <si>
    <t>(Sumatoria de los puntajes obtenidos en las encuestas de satisfaccion del servicio de guardería aplicadas/ Sumatoria de puntaje máximo esperado de la encuesta de satisfación del servicio de guardería)*100</t>
  </si>
  <si>
    <t>Gestión-Calidad-Cuatrimestral</t>
  </si>
  <si>
    <t>A 1 Operación del servicio de guardería</t>
  </si>
  <si>
    <r>
      <t>Porcentaje de cumplimiento en la calidad del servicio</t>
    </r>
    <r>
      <rPr>
        <i/>
        <sz val="10"/>
        <color indexed="30"/>
        <rFont val="Soberana Sans"/>
        <family val="3"/>
      </rPr>
      <t xml:space="preserve">
</t>
    </r>
  </si>
  <si>
    <t>(Sumatoria de los totales obtenidos en la Cédula de Supervisión Integral del servicio de guardería/ Sumatoria de puntaje máximo esperado de la cedula de Supervisión Integral del Servicio de guardería)*100</t>
  </si>
  <si>
    <t xml:space="preserve">A 2 Niños atendidos   </t>
  </si>
  <si>
    <r>
      <t xml:space="preserve">Promedio diario de asistencia </t>
    </r>
    <r>
      <rPr>
        <i/>
        <sz val="10"/>
        <color indexed="30"/>
        <rFont val="Soberana Sans"/>
        <family val="3"/>
      </rPr>
      <t xml:space="preserve">
</t>
    </r>
  </si>
  <si>
    <t xml:space="preserve">(Sumatoria de las asistencias reales de cada niño inscrito durante el mes a reportar / Días laborables del mes a reportar) </t>
  </si>
  <si>
    <t>E009</t>
  </si>
  <si>
    <t>Prestaciones sociales eficientes</t>
  </si>
  <si>
    <t>9 - Otros de Seguridad Social y Asistencia Social</t>
  </si>
  <si>
    <t>8 - Prestaciones sociales eficientes</t>
  </si>
  <si>
    <t>Contribuir al bienestar social de los derechohabientes del Instituto Mexicano del Seguro Social y público en general a través de la promoción y fomento a la salud, la cultura, el deporte y la capacitación y el adiestramiento técnico.</t>
  </si>
  <si>
    <r>
      <t xml:space="preserve">Evolución relativa anual del número de usuarios inscritos en los cursos y talleres de prestaciones sociales, respecto de los programados, a nivel nacional </t>
    </r>
    <r>
      <rPr>
        <i/>
        <sz val="10"/>
        <color indexed="30"/>
        <rFont val="Soberana Sans"/>
        <family val="3"/>
      </rPr>
      <t xml:space="preserve">
</t>
    </r>
  </si>
  <si>
    <t>(Total de usuarios inscritos, en el año, en los cursos y talleres de prestaciones sociales, a nivel nacional / Total de usuarios programados para inscripción en el año, a los cursos y talleres de prestaciones sociales, a nivel nacional) X 100</t>
  </si>
  <si>
    <t>Los derechohabientes y público en general han recibido los beneficios de los servicios otorgados de las prestaciones sociales.</t>
  </si>
  <si>
    <r>
      <t>Porcentaje de usuarios inscritos a los cursos y talleres de Prestaciones Sociales, respecto a lo programado</t>
    </r>
    <r>
      <rPr>
        <i/>
        <sz val="10"/>
        <color indexed="30"/>
        <rFont val="Soberana Sans"/>
        <family val="3"/>
      </rPr>
      <t xml:space="preserve">
</t>
    </r>
  </si>
  <si>
    <t>(Sumatoria acumulada  semestral de usuarios inscritos, a los cursos y talleres de Prestaciones Sociales / Total anual de usuarios programados, a los cursos y talleres de Prestaciones Sociales) X 100</t>
  </si>
  <si>
    <t>A Cursos y talleres de prestaciones sociales impartidos a los derechohabientes y público en general inscritos.</t>
  </si>
  <si>
    <r>
      <t>Porcentaje de usuarios inscritos a los cursos y talleres de fomento a la salud, de prestaciones sociales, respecto a lo programado</t>
    </r>
    <r>
      <rPr>
        <i/>
        <sz val="10"/>
        <color indexed="30"/>
        <rFont val="Soberana Sans"/>
        <family val="3"/>
      </rPr>
      <t xml:space="preserve">
</t>
    </r>
  </si>
  <si>
    <t>(Sumatoria acumulada trimestral de usuarios inscritos, a los cursos y talleres de fomento a la salud, de prestaciones sociales / Total anual de usuarios programados, a los cursos y talleres de fomento a la salud, de prestaciones sociales) X 100</t>
  </si>
  <si>
    <r>
      <t>Porcentaje de usuarios inscritos, de pueblos indígenas a los cursos y talleres de promoción y fomento a la salud, de prestaciones sociales, respecto a lo programado</t>
    </r>
    <r>
      <rPr>
        <i/>
        <sz val="10"/>
        <color indexed="30"/>
        <rFont val="Soberana Sans"/>
        <family val="3"/>
      </rPr>
      <t xml:space="preserve">
</t>
    </r>
  </si>
  <si>
    <t>(Sumatoria acumulada trimestral de usuarios inscritos, de pueblos indígenas a los cursos y talleres de promoción y fomento a la salud, de prestaciones sociales / Total anual de usuarios programados, de pueblos indígenas a los cursos y talleres de promoción y fomento a la salud, de prestaciones sociales) X 100</t>
  </si>
  <si>
    <r>
      <t>Porcentaje de usuarios inscritos a los cursos y talleres de cultura física y deporte, de prestaciones sociales, respecto a lo programado</t>
    </r>
    <r>
      <rPr>
        <i/>
        <sz val="10"/>
        <color indexed="30"/>
        <rFont val="Soberana Sans"/>
        <family val="3"/>
      </rPr>
      <t xml:space="preserve">
</t>
    </r>
  </si>
  <si>
    <t>(Sumatoria acumulada trimestral de usuarios inscritos, a los cursos y talleres de cultura física y deporte, de prestaciones sociales / Total anual de usuarios programados, a los cursos y talleres de cultura física y deporte, de prestaciones sociales) X 100.</t>
  </si>
  <si>
    <r>
      <t>Porcentaje de usuarios inscritos a los cursos y talleres de desarrollo cultural, de prestaciones sociales, respecto a lo programado</t>
    </r>
    <r>
      <rPr>
        <i/>
        <sz val="10"/>
        <color indexed="30"/>
        <rFont val="Soberana Sans"/>
        <family val="3"/>
      </rPr>
      <t xml:space="preserve">
</t>
    </r>
  </si>
  <si>
    <t>(Sumatoria acumulada trimestral de usuarios inscritos, a los cursos y talleres de desarrollo cultural, de prestaciones sociales / Total anual de usuarios programados, a los cursos y talleres de desarrollo cultural, de prestaciones sociales) X 100.</t>
  </si>
  <si>
    <r>
      <t>Porcentaje de usuarios inscritos a los cursos y talleres de capacitación y adiestramiento técnico, de prestaciones sociales, respecto a lo programado</t>
    </r>
    <r>
      <rPr>
        <i/>
        <sz val="10"/>
        <color indexed="30"/>
        <rFont val="Soberana Sans"/>
        <family val="3"/>
      </rPr>
      <t xml:space="preserve">
</t>
    </r>
  </si>
  <si>
    <t>(Sumatoria acumulada trimestral de usuarios inscritos, a los cursos y talleres de capacitación y adiestramiento técnico, de prestaciones sociales / Total anual de usuarios programados, a los cursos y talleres de capacitación y adiestramiento técnico, de prestaciones sociales) X 100.</t>
  </si>
  <si>
    <t>A 1 Difusión de criterios téncicos y de programas para la programación anual e impartición de cursos y talleres de prestaciones sociales.</t>
  </si>
  <si>
    <r>
      <t xml:space="preserve">Difusión del Programa anual de prestaciones sociales autorizado, para la programación de la promoción y fomento a la salud para pueblos indígenas  </t>
    </r>
    <r>
      <rPr>
        <i/>
        <sz val="10"/>
        <color indexed="30"/>
        <rFont val="Soberana Sans"/>
        <family val="3"/>
      </rPr>
      <t xml:space="preserve">
</t>
    </r>
  </si>
  <si>
    <t>Programa anual de  prestaciones sociales autorizado, difundido para la promoción y fomento a la salud para pueblos indígenas / Programa anual de prestaciones sociales, autorizado para la programación de la promoción y fomento a la salud para pueblos indígenas</t>
  </si>
  <si>
    <t>Documento</t>
  </si>
  <si>
    <r>
      <t>Afluencia de usuarios a los servicios de Fomento a la Salud.</t>
    </r>
    <r>
      <rPr>
        <i/>
        <sz val="10"/>
        <color indexed="30"/>
        <rFont val="Soberana Sans"/>
        <family val="3"/>
      </rPr>
      <t xml:space="preserve">
Indicador Seleccionado</t>
    </r>
  </si>
  <si>
    <t>(Sumatoria de usuarios atendidos a los servicios de Fomento a la Salud / Sumatoria de usuarios programados a los servicios de Fomento a la Salud) X 100</t>
  </si>
  <si>
    <r>
      <t>Difusión de los criterios técnicos de prestaciones sociales autorizados, para la programación anual de activdades  y servicios de cultura física y deporte</t>
    </r>
    <r>
      <rPr>
        <i/>
        <sz val="10"/>
        <color indexed="30"/>
        <rFont val="Soberana Sans"/>
        <family val="3"/>
      </rPr>
      <t xml:space="preserve">
</t>
    </r>
  </si>
  <si>
    <t>Criterios técnicos de prestaciones sociales autorizados, difundidos para la programación anual de actividades y servicios de cultura física y deporte / Criterios técnicos de prestaciones sociales, autorizados para la programación anual de actividades y servicios de cultura física y deporte</t>
  </si>
  <si>
    <r>
      <t>Difusión de los criterios técnicos de prestaciones sociales autorizados, para la programación anual de activdades  y servicios de desarrollo cultural</t>
    </r>
    <r>
      <rPr>
        <i/>
        <sz val="10"/>
        <color indexed="30"/>
        <rFont val="Soberana Sans"/>
        <family val="3"/>
      </rPr>
      <t xml:space="preserve">
</t>
    </r>
  </si>
  <si>
    <t>Criterios técnicos de prestaciones sociales autorizados, difundidos para la programación anual de actividades y servicios de desarrollo cultural / Criterios técnicos de prestaciones sociales, autorizados para la programación anual de actividades y servicios de desarrollo cultural</t>
  </si>
  <si>
    <r>
      <t>Difusión de los criterios técnicos de prestaciones sociales autorizados, para la programación anual de activdades  y servicios de capacitación y adiestramiento técnico</t>
    </r>
    <r>
      <rPr>
        <i/>
        <sz val="10"/>
        <color indexed="30"/>
        <rFont val="Soberana Sans"/>
        <family val="3"/>
      </rPr>
      <t xml:space="preserve">
</t>
    </r>
  </si>
  <si>
    <t>Criterios técnicos de prestaciones sociales autorizados, difundidos para la programación anual de actividades y servicios de capacitación y adiestramiento técnico / Criterios técnicos de prestaciones sociales, autorizados para la programación anual de actividades y servicios de capacitación y adiestramiento técnico</t>
  </si>
  <si>
    <r>
      <t xml:space="preserve">Evolución relativa anual del número de usuarios inscritos en los cursos y talleres de prestaciones sociales, respecto de los programados, a nivel nacional 
</t>
    </r>
    <r>
      <rPr>
        <sz val="10"/>
        <rFont val="Soberana Sans"/>
        <family val="2"/>
      </rPr>
      <t xml:space="preserve"> Causa : El Producto Interno Bruto (PIB), con cifras desestacionalizadas, creció 0.84% durante el trimestre julio-septiembre de 2013, respecto al trimestre previo. En su comparación anual y con datos originales, el PIB avanzó 1.3% en el tercer trimestre de dicho año con relación a igual lapso de un año antes (2012), como resultado del desempeño positivo de dos de los tres grandes grupos de actividades que lo integran. La Encuesta Nacional de Ocupación y Empleo (ENOE) para noviembre de 2013, indica que de la población de 14 años y más en el país el 59.73% es económicamente activa (tasa de participación). De la Población Económicamente Activa (PEA), 95.53% estuvo ocupada en el mes de referencia. Con series desestacionalizadas, en el penúltimo mes de 2013, la Tasa de desocupación (TD) a nivel nacional fue de 4.57% respecto a la PEA, tasa inferior en (-) 0.28 puntos porcentuales a la del mes previo. La comparación anual muestra que la Tasa de desocupación disminuyó en noviembre de 2013 con relación a la del mismo mes de un año antes (4.47% vs 5.12%). Al 31 de octubre de 2013 se encuentran registrados en el Instituto Mexicano del Seguro Social 16 millones 652 mil 436 puestos de trabajo, de los cuales el 86 por ciento corresponde a plazas permanentes y la diferencia: 2 millones 327 mil 670 plazas fueron registradas como eventuales; a lo anterior contribuyó el incremento de 143 mil 591 plazas registradas durante el mes de octubre, cantidad equivalente a casi el uno por ciento del total de los diez meses acumulados de 2013. El crecimiento anual, noviembre  2012-octubre 2013, de puestos de trabajo registrados en el IMSS sumó 470 mil 28 puestos, equivalentes al 2.9 por ciento; 91.5 y 8.5 por ciento de plazas permanentes y eventuales, respectivamente. Efecto: El comportamiento del PIB anual, al tercer trimestre de 2013 en México, fue positivo, registrando un crecimiento de 1.3 por ciento. La Tasa anual de desocupación en la economía mexicana, al mes de noviembre, descendió de 5.12 por ciento en 2012 a 4.47 por ciento en 2013. Asimismo, el número de plazas registradas anualmente en el IMSS, al mes de noviembre de 2013, creció positivamente en 2.9 por ciento. Lo anterior se vio reflejado en el comportamiento de la demanda de inscripción a cursos y talleres de Prestaciones Sociales Eficientes, a nivel nacional; lo cual permitió cumplir con la meta programada para 2013, al registrase, al cierre del año, un millón 71 mil usuarios inscritos, cantidad superior en 2.5 por ciento a lo comprometido. Otros Motivos:Contar con los recursos adecuados.</t>
    </r>
  </si>
  <si>
    <r>
      <t xml:space="preserve">Porcentaje de usuarios inscritos a los cursos y talleres de Prestaciones Sociales, respecto a lo programado
</t>
    </r>
    <r>
      <rPr>
        <sz val="10"/>
        <rFont val="Soberana Sans"/>
        <family val="2"/>
      </rPr>
      <t xml:space="preserve"> Causa : El Producto Interno Bruto (PIB), con cifras desestacionalizadas, creció 0.84% durante el trimestre julio-septiembre de 2013, respecto al trimestre previo. En su comparación anual y con datos originales, el PIB avanzó 1.3% en el tercer trimestre de dicho año con relación a igual lapso de un año antes (2012), como resultado del desempeño positivo de dos de los tres grandes grupos de actividades que lo integran. La Encuesta Nacional de Ocupación y Empleo (ENOE) para noviembre de 2013, indica que de la población de 14 años y más en el país el 59.73% es económicamente activa (tasa de participación). De la Población Económicamente Activa (PEA), 95.53% estuvo ocupada en el mes de referencia. Con series desestacionalizadas, en el penúltimo mes de 2013, la Tasa de desocupación (TD) a nivel nacional fue de 4.57% respecto a la PEA, tasa inferior en (-) 0.28 puntos porcentuales a la del mes previo. La comparación anual muestra que la Tasa de desocupación disminuyó en noviembre de 2013 con relación a la del mismo mes de un año antes (4.47% vs 5.12%). Al 31 de octubre de 2013 se encuentran registrados en el Instituto Mexicano del Seguro Social 16 millones 652 mil 436 puestos de trabajo, de los cuales el 86 por ciento corresponde a plazas permanentes y la diferencia: 2 millones 327 mil 670 plazas fueron registradas como eventuales; a lo anterior contribuyó el incremento de 143 mil 591 plazas registradas durante el mes de octubre, cantidad equivalente a casi el uno por ciento del total de los diez meses acumulados de 2013. El crecimiento anual, noviembre 2012-octubre 2013, de puestos de trabajo registrados en el IMSS sumó 470 mil 28 puestos, equivalentes al 2.9 por ciento; 91.5 y 8.5 por ciento de plazas permanentes y eventuales, respectivamente.   Efecto: El comportamiento del PIB anual, al tercer trimestre de 2013 en México, fue positivo, registrando un crecimiento de 1.3 por ciento. La Tasa anual de desocupación en la economía mexicana, al mes de noviembre, descendió de 5.12 por ciento en 2012 a 4.47 por ciento en 2013. Asimismo, el número de plazas registradas anualmente en el IMSS, al mes de noviembre de 2013, creció positivamente en 2.9 por ciento. Lo anterior se vio reflejado en el comportamiento de la demanda de inscripción a cursos y talleres de Prestaciones Sociales Eficientes, a nivel nacional; pasando de 571 mil usuarios, reportados en el primer semestre, a un millón 71 mil usuarios inscritos, cantidad superior en 2.5 por ciento a lo comprometido, lo cual permitió cumplir con la meta programada para 2013, al cierre del año. Otros Motivos:Contar con los recursos adecuados.</t>
    </r>
  </si>
  <si>
    <r>
      <t xml:space="preserve">Porcentaje de usuarios inscritos a los cursos y talleres de fomento a la salud, de prestaciones sociales, respecto a lo programado
</t>
    </r>
    <r>
      <rPr>
        <sz val="10"/>
        <rFont val="Soberana Sans"/>
        <family val="2"/>
      </rPr>
      <t xml:space="preserve"> Causa : El comportamiento del PIB anual, al tercer trimestre de 2013 en México, fue positivo, registrando un crecimiento de 1.3 por ciento. La Tasa anual de desocupación en la economía mexicana, al mes de noviembre, descendió de 5.12 por ciento en 2012 a 4.47 por ciento en 2013. Asimismo, el número de plazas registradas anualmente en el IMSS, al mes de noviembre de 2013, creció positivamente en 2.9 por ciento. Lo anterior se vio reflejado en el comportamiento de la demanda de inscripción a cursos y talleres de Prestaciones Sociales Eficientes, a nivel nacional; lo cual permitió cumplir con la meta programada para 2013, al registrase, al cierre del año, un millón 71 mil usuarios inscritos, cantidad superior en 2.5 por ciento a lo comprometido. Efecto: Del total de usuarios atendidos a los cursos y talleres de Prestaciones Sociales Eficientes, en el año 2013,  el 24.2 por ciento correspondió a cursos de Fomento a la salud, lo que representa el 107 por ciento de lo programado a nivel nacional, al sumar un total de 259 mil 8 personas inscritas, las cuales fueron atendidas a nivel nacional. Otros Motivos:Contar con los recursos adecuados.</t>
    </r>
  </si>
  <si>
    <r>
      <t xml:space="preserve">Porcentaje de usuarios inscritos, de pueblos indígenas a los cursos y talleres de promoción y fomento a la salud, de prestaciones sociales, respecto a lo programado
</t>
    </r>
    <r>
      <rPr>
        <sz val="10"/>
        <rFont val="Soberana Sans"/>
        <family val="2"/>
      </rPr>
      <t xml:space="preserve"> Causa : El comportamiento del PIB anual, al tercer trimestre de 2013 en México, fue positivo, registrando un crecimiento de 1.3 por ciento. La Tasa anual de desocupación en la economía mexicana, al mes de noviembre, descendió de 5.12 por ciento en 2012 a 4.47 por ciento en 2013. Asimismo, el número de plazas registradas anualmente en el IMSS, al mes de noviembre de 2013, creció positivamente en 2.9 por ciento. Lo anterior se vio reflejado en el comportamiento de la demanda de inscripción a cursos y talleres de Prestaciones Sociales Eficientes, a nivel nacional; lo cual permitió cumplir con la meta programada para 2013, al registrase, al cierre del año, un millón 71 mil usuarios inscritos, cantidad superior en 2.5 por ciento a lo comprometido. Efecto: De los usuarios atendidos, inscritos, a cursos y talleres de promoción y fomento a la salud para pueblos indígenas durante 2013 se cumplió ampliamente la meta anual programada que fue de 11 mil 200 personas; las cifras contabilizadas superan los 14 mil personas inscritas en actividades de Prestaciones Sociales Eficientes para pueblos indígenas, a lo largo del año, lo que representa que la meta superó lo programado con creces. Otros Motivos:Contar con los recursos adecuados.</t>
    </r>
  </si>
  <si>
    <r>
      <t xml:space="preserve">Porcentaje de usuarios inscritos a los cursos y talleres de cultura física y deporte, de prestaciones sociales, respecto a lo programado
</t>
    </r>
    <r>
      <rPr>
        <sz val="10"/>
        <rFont val="Soberana Sans"/>
        <family val="2"/>
      </rPr>
      <t xml:space="preserve"> Causa : El comportamiento del PIB anual, al tercer trimestre de 2013 en México, fue positivo, registrando un crecimiento de 1.3 por ciento. La Tasa anual de desocupación en la economía mexicana, al mes de noviembre, descendió de 5.12 por ciento en 2012 a 4.47 por ciento en 2013. Asimismo, el número de plazas registradas anualmente en el IMSS, al mes de noviembre de 2013, creció positivamente en 2.9 por ciento. Lo anterior se vio reflejado en el comportamiento de la demanda de inscripción a cursos y talleres de Prestaciones Sociales Eficientes, a nivel nacional; lo cual permitió cumplir con la meta programada para 2013, al registrase, al cierre del año, un millón 71 mil usuarios inscritos, cantidad superior en 2.5 por ciento a lo comprometido. Efecto: En lo relativo a la programación anual 2013 de cursos y talleres de Prestaciones Sociales Eficientes, correspondientes a Cultura física y deporte se logró superar la meta institucional, registrando el 108 por ciento respecto de lo comprometido; cifras que registran la atención de 474 mil personas inscritas, en todas las delegaciones del Instituto.  Otros Motivos:Contar con los recursos adecuados.</t>
    </r>
  </si>
  <si>
    <r>
      <t xml:space="preserve">Porcentaje de usuarios inscritos a los cursos y talleres de desarrollo cultural, de prestaciones sociales, respecto a lo programado
</t>
    </r>
    <r>
      <rPr>
        <sz val="10"/>
        <rFont val="Soberana Sans"/>
        <family val="2"/>
      </rPr>
      <t xml:space="preserve"> Causa : El comportamiento del PIB anual, al tercer trimestre de 2013 en México, fue positivo, registrando un crecimiento de 1.3 por ciento. La Tasa anual de desocupación en la economía mexicana, al mes de noviembre, descendió de 5.12 por ciento en 2012 a 4.47 por ciento en 2013. Asimismo, el número de plazas registradas anualmente en el IMSS, al mes de noviembre de 2013, creció positivamente en 2.9 por ciento. Lo anterior se vio reflejado en el comportamiento de la demanda de inscripción a cursos y talleres de Prestaciones Sociales Eficientes, a nivel nacional; lo cual permitió cumplir con la meta programada para 2013, al registrase, al cierre del año, un millón 71 mil usuarios inscritos, cantidad superior en 2.5 por ciento a lo comprometido. Efecto: Por lo que respecta a Desarrollo cultural, los cursos y talleres de Prestaciones Sociales Eficientes impartidos a los usuarios inscritos sumaron 90 por ciento de las personas programadas, lo cual corresponde a más de 122 mil personas atendidas en 2013, en las delegaciones que conforman el Instituto Mexicano del Seguro Social.  Otros Motivos:Contar con los recursos adecuados.</t>
    </r>
  </si>
  <si>
    <r>
      <t xml:space="preserve">Porcentaje de usuarios inscritos a los cursos y talleres de capacitación y adiestramiento técnico, de prestaciones sociales, respecto a lo programado
</t>
    </r>
    <r>
      <rPr>
        <sz val="10"/>
        <rFont val="Soberana Sans"/>
        <family val="2"/>
      </rPr>
      <t xml:space="preserve"> Causa : El comportamiento del PIB anual, al tercer trimestre de 2013 en México, fue positivo, registrando un crecimiento de 1.3 por ciento. La Tasa anual de desocupación en la economía mexicana, al mes de noviembre, descendió de 5.12 por ciento en 2012 a 4.47 por ciento en 2013. Asimismo, el número de plazas registradas anualmente en el IMSS, al mes de noviembre de 2013, creció positivamente en 2.9 por ciento. Lo anterior se vio reflejado en el comportamiento de la demanda de inscripción a cursos y talleres de Prestaciones Sociales Eficientes, a nivel nacional; lo cual permitió cumplir con la meta programada para 2013, al registrase, al cierre del año, un millón 71 mil usuarios inscritos, cantidad superior en 2.5 por ciento a lo comprometido. Efecto: La meta anual programada para 2013 de cursos y talleres relativos a Capacitación y adiestramiento técnico superó el 95 por ciento, al registrar un total de usuarios atendidos superior a los 216 mil inscritos; cantidad equivalente al 20.2 por ciento del total nacional de cursos y talleres impartidos de Prestaciones Sociales Eficientes. Otros Motivos:Contar con los recursos adecuados.</t>
    </r>
  </si>
  <si>
    <r>
      <t xml:space="preserve">Difusión del Programa anual de prestaciones sociales autorizado, para la programación de la promoción y fomento a la salud para pueblos indígenas  
</t>
    </r>
    <r>
      <rPr>
        <sz val="10"/>
        <rFont val="Soberana Sans"/>
        <family val="2"/>
      </rPr>
      <t xml:space="preserve"> Causa : Como muestran los resultados, el programa se elaboró en tiempo y forma. Efecto: El programa se difunció y se puso en marcha. Otros Motivos:Contar con los resursos adecuados.</t>
    </r>
  </si>
  <si>
    <r>
      <t xml:space="preserve">Afluencia de usuarios a los servicios de Fomento a la Salud.
</t>
    </r>
    <r>
      <rPr>
        <sz val="10"/>
        <rFont val="Soberana Sans"/>
        <family val="2"/>
      </rPr>
      <t xml:space="preserve"> Causa : El comportamiento del PIB anual, al tercer trimestre de 2013 en México, fue positivo, registrando un crecimiento de 1.3 por ciento. La Tasa anual de desocupación en la economía mexicana, al mes de noviembre, descendió de 5.12 por ciento en 2012 a 4.47 por ciento en 2013. Asimismo, el número de plazas registradas anualmente en el IMSS, al mes de noviembre de 2013, creció positivamente en 2.9 por ciento. Lo anterior se vio reflejado en el comportamiento de la demanda de inscripción a cursos y talleres de Prestaciones Sociales Eficientes, a nivel nacional; lo cual permitió cumplir con la meta programada para 2013, al registrase, al cierre del año, un millón 71 mil usuarios inscritos, cantidad superior en 2.5 por ciento a lo comprometido. Efecto: Del total de usuarios atendidos a los cursos y talleres de Prestaciones Sociales Eficientes, en el año 2013, el 24.2 por ciento correspondió a cursos de Fomento a la salud, lo que representa el 107 por ciento de lo programado a nivel nacional, al sumar un total de 259 mil 8 personas inscritos, las cuales fueron atendidas a nivel nacional. Otros Motivos:Contar con los recursos adecuados.   como se aprecia a continuación, para la MIR 2013 se definieron dos indicadores de actividad:1. Afluencia de usuarios a los servicios de Fomento a la Salud (Indicador del Presupuesto de Egresos de la Federación ¿PEF-), y2. Porcentaje de usuarios inscritos a los cursos y talleres de Fomento a la Salud, de prestaciones sociales, respecto a lo programado.Cuando se programó el indicador de actividad 2013 de Prestaciones Sociales Eficientes, relativo a la Cuenta de la Hacienda Pública Federal se partió de una cifra de 302 mil usuarios, inscritos a los servicios de Fomento a la Salud, posteriormente se observó que era una meta que superaba los recursos disponibles para Fomento a la Salud. En consecuencia, al comparar ese indicador con el del Porcentaje de usuarios inscritos a los cursos y talleres de Fomento a la Salud, de prestaciones sociales, respecto a lo programado, se apreció la necesidad de empatarlos y se comentó con el área responsable de la comunicación ante el (CONEVAL). Así, en la primera quincena de abril de 2013, a través del portal (PASH) se señaló lo siguiente: Para este indicador (el primero de los dos enlistados, ver las primeras cuatro láminas, en las nueve hojas subsecuentes) se solicitó su modificación a partir de las recomendaciones de CONEVAL, lo que no fue posible modificar por tratarse de un indicador de PEF ...; por lo cual se validó con los datos que hasta el día de hoy se fueron reportando y el 16 de abril de 2013, en dicha página del PASH, se informó que se validaba y pasaba al siguiente nivel.   Por lo anterior, para el indicador de PEF, no fue necesario cambiar las cifras originalmente programadas, reportando los resultados conforme a las cifras obtenidas, las cuales reflejaron una mejor proyección de la programación; lo que demuestra que dicha planeación desde el principio fue congruente, con la disponibilidad de los recursos, lo cual se confirmó con el resultado final. </t>
    </r>
  </si>
  <si>
    <r>
      <t xml:space="preserve">Difusión de los criterios técnicos de prestaciones sociales autorizados, para la programación anual de activdades  y servicios de cultura física y deporte
</t>
    </r>
    <r>
      <rPr>
        <sz val="10"/>
        <rFont val="Soberana Sans"/>
        <family val="2"/>
      </rPr>
      <t xml:space="preserve"> Causa : Como muestran los resultados, los criterios se elaboraron y se autorizaron en tiempo y forma.  Efecto: Los criterios autorizados se difundieron y se aplicaron durante el correspondiente periodo. Otros Motivos:Contar con los recursos adecuados.</t>
    </r>
  </si>
  <si>
    <r>
      <t xml:space="preserve">Difusión de los criterios técnicos de prestaciones sociales autorizados, para la programación anual de activdades  y servicios de desarrollo cultural
</t>
    </r>
    <r>
      <rPr>
        <sz val="10"/>
        <rFont val="Soberana Sans"/>
        <family val="2"/>
      </rPr>
      <t xml:space="preserve"> Causa : Como muestran los resultados, los criterios se elaboraron y se autorizaron en tiempo y forma. Efecto: Los criterios autorizados se difundieron y se aplicaron durante el correspondiente periodo. Otros Motivos:Contar con los recursos adecuados.</t>
    </r>
  </si>
  <si>
    <r>
      <t xml:space="preserve">Difusión de los criterios técnicos de prestaciones sociales autorizados, para la programación anual de activdades  y servicios de capacitación y adiestramiento técnico
</t>
    </r>
    <r>
      <rPr>
        <sz val="10"/>
        <rFont val="Soberana Sans"/>
        <family val="2"/>
      </rPr>
      <t xml:space="preserve"> Causa : Como muestran los resultados, los criterios se elaboraron y se autorizaron en tiempo y forma. Efecto: Los criterios autorizados se difundieron y se aplicaron durante el correspondiente periodo. Otros Motivos:Contar con los recursos adecuados.</t>
    </r>
  </si>
  <si>
    <r>
      <t xml:space="preserve">Porcentaje de pacientes con estancia prolongada (mas de ocho horas) en el área de observación del servicio de urgencias en Unidades Médicas de Alta Especialidad
</t>
    </r>
    <r>
      <rPr>
        <sz val="10"/>
        <rFont val="Soberana Sans"/>
        <family val="2"/>
      </rPr>
      <t xml:space="preserve"> Causa : El indicador se encuentra 0.41 puntos porcentuales por debajo de la meta. Lo anterior se explica debido a los esfuerzos realizados en las unidades para mejorar la vinculación y la oportunidad en la respuesta de los servicios interconsultantes en los servicios de Urgencias. Efecto: Se tiene mayor eficiencia de los servicios de Urgencias, aumentando la calidad y oportunidad en la atención de los pacientes, así como la satisfacción por parte de los usuarios; por otro lado, la estancia por espacios cortos de tiempo en Urgencias se traduce en mayor seguridad en la atención de los pacientes al disminuir el riesgo de infecciones cruzadas y eventos  Otros Motivos: Información definitiva Anual 2013</t>
    </r>
  </si>
  <si>
    <r>
      <t xml:space="preserve">Avance porcentual en la liberación de la segunda versión del sistema de inteligencia de negocios en materia de fiscalización
</t>
    </r>
    <r>
      <rPr>
        <sz val="10"/>
        <rFont val="Soberana Sans"/>
        <family val="2"/>
      </rPr>
      <t xml:space="preserve"> Causa : Se cumplió la meta Anual.</t>
    </r>
  </si>
  <si>
    <r>
      <t xml:space="preserve">Proporción de la mora en días de emisión
</t>
    </r>
    <r>
      <rPr>
        <sz val="10"/>
        <rFont val="Soberana Sans"/>
        <family val="2"/>
      </rPr>
      <t xml:space="preserve"> Causa : Se cumplió en 95.52% la meta del período. Los efectos de la desaceleración económica generaron un incremento en la cartera en mora. También contribuyó el cambio metodológico en el cálculo de la emisión, lo que se reflejó en la disminución del denominador del indicador. Efecto: Mayor cartera en mora.</t>
    </r>
  </si>
  <si>
    <r>
      <t xml:space="preserve">Promedio diario de asistencia 
</t>
    </r>
    <r>
      <rPr>
        <sz val="10"/>
        <rFont val="Soberana Sans"/>
        <family val="2"/>
      </rPr>
      <t xml:space="preserve"> Causa : A pesar de haberse incrementado la inscripción de los menores en guarderías, la meta de asistencia,  quedó por debajo de la esperada en 1,378 menores.  Lo anterior se deriva a que muchos menores faltaron a las guarderías por el periodo vacacional decembrino.     Efecto: A pesar de que los menores venían acudiendo a las guarderías con mayor regularidad, en el mes de diciembre la asistencia disminuyó por el período vacacional.</t>
    </r>
  </si>
  <si>
    <r>
      <t xml:space="preserve">Tasa de variación de la población beneficiada
</t>
    </r>
    <r>
      <rPr>
        <sz val="10"/>
        <rFont val="Soberana Sans"/>
        <family val="2"/>
      </rPr>
      <t xml:space="preserve"> Causa : La meta no se cumplió en 3.32 puntos porcentuales, a pesar del repunte en la inscripción. Por lo anterior se  interpreta  que  los beneficiarios que ya se encuentran recibiendo el servicio  permanecieron  por un tiempo mayor al que se había registrado en el año anterior.      Efecto: No se ha podido otorgar el servicio a todos los asegurados con derecho que lo están demandando. Sin embargo, se favorece el que los beneficiarios del servicio permanezcan más tiempo en el mercado laboral.</t>
    </r>
  </si>
  <si>
    <r>
      <t xml:space="preserve">Cobertura de la demanda del servicio de guarderías
</t>
    </r>
    <r>
      <rPr>
        <sz val="10"/>
        <rFont val="Soberana Sans"/>
        <family val="2"/>
      </rPr>
      <t xml:space="preserve"> Causa : La meta no se alcanzó en 2.06 puntos porcentuales debido al mayor incremento en la demanda potencial de lo estimado y a que el programa de ampliación de capacidad instalada sólo incrementó 691 lugares en el sistema.      Efecto: No se incrementó la capacidad instalada en los términos previstos, que aunado al crecimiento de la demanda potencial, provoca una disminución en el alcance del indicador.</t>
    </r>
  </si>
  <si>
    <r>
      <t xml:space="preserve">Porcentaje de inscripcion en guarderías
</t>
    </r>
    <r>
      <rPr>
        <sz val="10"/>
        <rFont val="Soberana Sans"/>
        <family val="2"/>
      </rPr>
      <t xml:space="preserve"> Causa : La meta esperada fue superada en 0.82 puntos porcentuales, debido a que los niños inscritos se han incrementado como resultado de la implantación de la inscripción a guarderías a través de internet y al crecimiento de asegurados.      Efecto: Está siendo utilizada la capacidad instalada con la que se cuenta de manera más eficiente.</t>
    </r>
  </si>
  <si>
    <r>
      <t xml:space="preserve">Porcentaje de satisfacción del usuario del servicio de guardería
</t>
    </r>
    <r>
      <rPr>
        <sz val="10"/>
        <rFont val="Soberana Sans"/>
        <family val="2"/>
      </rPr>
      <t xml:space="preserve"> Causa : La meta fue superada en 1.73 puntos porcentuales debido a que el servicio se otorga conforme a las normas establecidas.      Efecto: Los usuarios se encuentran  satisfechos con el servicio que reciben.</t>
    </r>
  </si>
  <si>
    <r>
      <t xml:space="preserve">Porcentaje de cumplimiento en la calidad del servicio
</t>
    </r>
    <r>
      <rPr>
        <sz val="10"/>
        <rFont val="Soberana Sans"/>
        <family val="2"/>
      </rPr>
      <t xml:space="preserve"> Causa : Se logró el cumplimiento de la meta programada, superándola en 5.24 puntos porcentuales.       Efecto: El servicio se otorga conforme a lo establecido en la normatividad vigente, lo que coadyuva a que el servicio se otorgue con calidad.</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</si>
</sst>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0" fontId="18" fillId="0" borderId="13"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0" fillId="0" borderId="17" xfId="0" applyBorder="1" applyAlignment="1">
      <alignment horizontal="left" vertical="top" wrapText="1"/>
    </xf>
    <xf numFmtId="0" fontId="19" fillId="0" borderId="17" xfId="0" applyFont="1" applyBorder="1" applyAlignment="1">
      <alignment horizontal="left" vertical="top" wrapText="1"/>
    </xf>
    <xf numFmtId="2"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19" fillId="0" borderId="43" xfId="0" applyNumberFormat="1" applyFont="1" applyBorder="1" applyAlignment="1">
      <alignment horizontal="right" vertical="top" wrapText="1"/>
    </xf>
    <xf numFmtId="2" fontId="0" fillId="0" borderId="44" xfId="0" applyNumberFormat="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43" xfId="0" applyFill="1" applyBorder="1" applyAlignment="1">
      <alignment horizontal="justify" vertical="top" wrapText="1"/>
    </xf>
    <xf numFmtId="0" fontId="0" fillId="0" borderId="43" xfId="0" applyFill="1" applyBorder="1" applyAlignment="1">
      <alignment horizontal="left"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0" xfId="0" applyFill="1" applyBorder="1" applyAlignment="1">
      <alignment horizontal="justify" vertical="top" wrapText="1"/>
    </xf>
    <xf numFmtId="0" fontId="0" fillId="0" borderId="40" xfId="0" applyFill="1" applyBorder="1" applyAlignment="1">
      <alignment horizontal="left"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18" fillId="36" borderId="19" xfId="0" applyFont="1" applyFill="1" applyBorder="1" applyAlignment="1">
      <alignment horizontal="justify" vertical="center" wrapText="1"/>
    </xf>
    <xf numFmtId="0" fontId="18" fillId="36" borderId="21" xfId="0" applyFont="1" applyFill="1" applyBorder="1" applyAlignment="1">
      <alignment horizontal="justify" vertical="center" wrapText="1"/>
    </xf>
    <xf numFmtId="0" fontId="18" fillId="36" borderId="20" xfId="0" applyFont="1" applyFill="1" applyBorder="1" applyAlignment="1">
      <alignment horizontal="justify" vertical="center" wrapText="1"/>
    </xf>
    <xf numFmtId="0" fontId="18" fillId="36" borderId="22" xfId="0" applyFont="1" applyFill="1" applyBorder="1" applyAlignment="1">
      <alignment horizontal="justify" vertical="center" wrapText="1"/>
    </xf>
    <xf numFmtId="0" fontId="18" fillId="36" borderId="23" xfId="0" applyFont="1" applyFill="1" applyBorder="1" applyAlignment="1">
      <alignment horizontal="justify" vertical="center" wrapText="1"/>
    </xf>
    <xf numFmtId="0" fontId="18" fillId="36" borderId="0" xfId="0" applyFont="1" applyFill="1" applyBorder="1" applyAlignment="1">
      <alignment horizontal="justify" vertical="center" wrapText="1"/>
    </xf>
    <xf numFmtId="0" fontId="18" fillId="36" borderId="26" xfId="0" applyFont="1" applyFill="1" applyBorder="1" applyAlignment="1">
      <alignment horizontal="justify" vertical="center" wrapText="1"/>
    </xf>
    <xf numFmtId="0" fontId="18" fillId="36" borderId="24" xfId="0" applyFont="1" applyFill="1" applyBorder="1" applyAlignment="1">
      <alignment horizontal="justify" vertical="center" wrapText="1"/>
    </xf>
    <xf numFmtId="0" fontId="18" fillId="36" borderId="25" xfId="0" applyFont="1" applyFill="1" applyBorder="1" applyAlignment="1">
      <alignment horizontal="justify"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left" vertical="top" wrapText="1"/>
    </xf>
    <xf numFmtId="0" fontId="19" fillId="0" borderId="0" xfId="0" applyFont="1" applyBorder="1" applyAlignment="1">
      <alignment horizontal="left" vertical="top" wrapText="1"/>
    </xf>
    <xf numFmtId="0" fontId="19" fillId="0" borderId="15" xfId="0" applyFont="1" applyBorder="1" applyAlignment="1">
      <alignment horizontal="lef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zoomScale="80" zoomScaleNormal="80" zoomScaleSheetLayoutView="80" workbookViewId="0">
      <selection activeCell="D49" sqref="D49:AB49"/>
    </sheetView>
  </sheetViews>
  <sheetFormatPr baseColWidth="10" defaultColWidth="5" defaultRowHeight="12.75" x14ac:dyDescent="0.2"/>
  <cols>
    <col min="1" max="1" width="3.5" style="1" customWidth="1"/>
    <col min="2" max="16384" width="5" style="1"/>
  </cols>
  <sheetData>
    <row r="1" spans="2:30" s="2" customFormat="1" ht="48" customHeight="1" x14ac:dyDescent="0.2">
      <c r="B1" s="48" t="s">
        <v>0</v>
      </c>
      <c r="C1" s="48"/>
      <c r="D1" s="48"/>
      <c r="E1" s="48"/>
      <c r="F1" s="48"/>
      <c r="G1" s="48"/>
      <c r="H1" s="48"/>
      <c r="I1" s="48"/>
      <c r="J1" s="48"/>
      <c r="K1" s="48"/>
      <c r="L1" s="48"/>
      <c r="M1" s="48"/>
      <c r="N1" s="48"/>
      <c r="O1" s="48"/>
      <c r="P1" s="48"/>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49" t="s">
        <v>2</v>
      </c>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row>
    <row r="12" spans="2:30" ht="13.5" customHeight="1" x14ac:dyDescent="0.2">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row>
    <row r="13" spans="2:30" ht="13.5" customHeight="1" x14ac:dyDescent="0.2">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row>
    <row r="14" spans="2:30" ht="13.5" customHeight="1" x14ac:dyDescent="0.2">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row>
    <row r="15" spans="2:30" ht="13.5" customHeight="1" x14ac:dyDescent="0.2">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row>
    <row r="16" spans="2:30" ht="13.5" customHeight="1" x14ac:dyDescent="0.2">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row>
    <row r="17" spans="2:30" ht="13.5" customHeight="1" x14ac:dyDescent="0.2">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row>
    <row r="18" spans="2:30" ht="13.5" customHeight="1" x14ac:dyDescent="0.2">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row>
    <row r="19" spans="2:30" ht="13.5" customHeight="1" x14ac:dyDescent="0.2">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row>
    <row r="20" spans="2:30" ht="13.5" customHeight="1" x14ac:dyDescent="0.2">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row>
    <row r="21" spans="2:30" ht="13.5" customHeight="1" x14ac:dyDescent="0.2">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row>
    <row r="22" spans="2:30" ht="13.5" customHeight="1" x14ac:dyDescent="0.2">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row>
    <row r="23" spans="2:30" ht="13.5" customHeight="1" x14ac:dyDescent="0.2">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row>
    <row r="24" spans="2:30" ht="13.5" customHeight="1" x14ac:dyDescent="0.2">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row>
    <row r="25" spans="2:30" ht="13.5" customHeight="1" x14ac:dyDescent="0.2">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row>
    <row r="26" spans="2:30" ht="13.5" customHeight="1" x14ac:dyDescent="0.2">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row>
    <row r="27" spans="2:30" ht="13.5" customHeight="1" x14ac:dyDescent="0.2">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row>
    <row r="28" spans="2:30" ht="13.5" customHeight="1" x14ac:dyDescent="0.2">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row>
    <row r="29" spans="2:30" ht="13.5" customHeight="1" x14ac:dyDescent="0.2">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row>
    <row r="30" spans="2:30" ht="13.5" customHeight="1" x14ac:dyDescent="0.2">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row>
    <row r="31" spans="2:30" ht="13.5" customHeight="1" x14ac:dyDescent="0.2">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row>
    <row r="32" spans="2:30" ht="13.5" customHeight="1" x14ac:dyDescent="0.2">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row>
    <row r="33" spans="2:30" ht="13.5" customHeight="1" x14ac:dyDescent="0.2">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row>
    <row r="34" spans="2:30" ht="13.5" customHeight="1" x14ac:dyDescent="0.2">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0" t="s">
        <v>3</v>
      </c>
      <c r="E49" s="50"/>
      <c r="F49" s="50"/>
      <c r="G49" s="50"/>
      <c r="H49" s="50"/>
      <c r="I49" s="50"/>
      <c r="J49" s="50"/>
      <c r="K49" s="50"/>
      <c r="L49" s="50"/>
      <c r="M49" s="50"/>
      <c r="N49" s="50"/>
      <c r="O49" s="50"/>
      <c r="P49" s="50"/>
      <c r="Q49" s="50"/>
      <c r="R49" s="50"/>
      <c r="S49" s="50"/>
      <c r="T49" s="50"/>
      <c r="U49" s="50"/>
      <c r="V49" s="50"/>
      <c r="W49" s="50"/>
      <c r="X49" s="50"/>
      <c r="Y49" s="50"/>
      <c r="Z49" s="50"/>
      <c r="AA49" s="50"/>
      <c r="AB49" s="50"/>
    </row>
    <row r="50" spans="4:28" ht="13.5" customHeight="1" x14ac:dyDescent="0.2">
      <c r="D50" s="51" t="s">
        <v>4</v>
      </c>
      <c r="E50" s="51"/>
      <c r="F50" s="51"/>
      <c r="G50" s="51"/>
      <c r="H50" s="51"/>
      <c r="I50" s="51"/>
      <c r="J50" s="51"/>
      <c r="K50" s="51"/>
      <c r="L50" s="51"/>
      <c r="M50" s="51"/>
      <c r="N50" s="51"/>
      <c r="O50" s="51"/>
      <c r="P50" s="51"/>
      <c r="Q50" s="51"/>
      <c r="R50" s="51"/>
      <c r="S50" s="51"/>
      <c r="T50" s="51"/>
      <c r="U50" s="51"/>
      <c r="V50" s="51"/>
      <c r="W50" s="51"/>
      <c r="X50" s="51"/>
      <c r="Y50" s="51"/>
      <c r="Z50" s="51"/>
      <c r="AA50" s="51"/>
      <c r="AB50" s="51"/>
    </row>
    <row r="51" spans="4:28" ht="13.5" customHeight="1" x14ac:dyDescent="0.2">
      <c r="D51" s="51"/>
      <c r="E51" s="51"/>
      <c r="F51" s="51"/>
      <c r="G51" s="51"/>
      <c r="H51" s="51"/>
      <c r="I51" s="51"/>
      <c r="J51" s="51"/>
      <c r="K51" s="51"/>
      <c r="L51" s="51"/>
      <c r="M51" s="51"/>
      <c r="N51" s="51"/>
      <c r="O51" s="51"/>
      <c r="P51" s="51"/>
      <c r="Q51" s="51"/>
      <c r="R51" s="51"/>
      <c r="S51" s="51"/>
      <c r="T51" s="51"/>
      <c r="U51" s="51"/>
      <c r="V51" s="51"/>
      <c r="W51" s="51"/>
      <c r="X51" s="51"/>
      <c r="Y51" s="51"/>
      <c r="Z51" s="51"/>
      <c r="AA51" s="51"/>
      <c r="AB51" s="51"/>
    </row>
    <row r="52" spans="4:28" ht="13.5" customHeight="1" x14ac:dyDescent="0.2">
      <c r="D52" s="51"/>
      <c r="E52" s="51"/>
      <c r="F52" s="51"/>
      <c r="G52" s="51"/>
      <c r="H52" s="51"/>
      <c r="I52" s="51"/>
      <c r="J52" s="51"/>
      <c r="K52" s="51"/>
      <c r="L52" s="51"/>
      <c r="M52" s="51"/>
      <c r="N52" s="51"/>
      <c r="O52" s="51"/>
      <c r="P52" s="51"/>
      <c r="Q52" s="51"/>
      <c r="R52" s="51"/>
      <c r="S52" s="51"/>
      <c r="T52" s="51"/>
      <c r="U52" s="51"/>
      <c r="V52" s="51"/>
      <c r="W52" s="51"/>
      <c r="X52" s="51"/>
      <c r="Y52" s="51"/>
      <c r="Z52" s="51"/>
      <c r="AA52" s="51"/>
      <c r="AB52" s="51"/>
    </row>
    <row r="53" spans="4:28" ht="13.5" customHeight="1" x14ac:dyDescent="0.2">
      <c r="D53" s="51"/>
      <c r="E53" s="51"/>
      <c r="F53" s="51"/>
      <c r="G53" s="51"/>
      <c r="H53" s="51"/>
      <c r="I53" s="51"/>
      <c r="J53" s="51"/>
      <c r="K53" s="51"/>
      <c r="L53" s="51"/>
      <c r="M53" s="51"/>
      <c r="N53" s="51"/>
      <c r="O53" s="51"/>
      <c r="P53" s="51"/>
      <c r="Q53" s="51"/>
      <c r="R53" s="51"/>
      <c r="S53" s="51"/>
      <c r="T53" s="51"/>
      <c r="U53" s="51"/>
      <c r="V53" s="51"/>
      <c r="W53" s="51"/>
      <c r="X53" s="51"/>
      <c r="Y53" s="51"/>
      <c r="Z53" s="51"/>
      <c r="AA53" s="51"/>
      <c r="AB53" s="51"/>
    </row>
    <row r="54" spans="4:28" ht="13.5" customHeight="1" x14ac:dyDescent="0.2">
      <c r="D54" s="51"/>
      <c r="E54" s="51"/>
      <c r="F54" s="51"/>
      <c r="G54" s="51"/>
      <c r="H54" s="51"/>
      <c r="I54" s="51"/>
      <c r="J54" s="51"/>
      <c r="K54" s="51"/>
      <c r="L54" s="51"/>
      <c r="M54" s="51"/>
      <c r="N54" s="51"/>
      <c r="O54" s="51"/>
      <c r="P54" s="51"/>
      <c r="Q54" s="51"/>
      <c r="R54" s="51"/>
      <c r="S54" s="51"/>
      <c r="T54" s="51"/>
      <c r="U54" s="51"/>
      <c r="V54" s="51"/>
      <c r="W54" s="51"/>
      <c r="X54" s="51"/>
      <c r="Y54" s="51"/>
      <c r="Z54" s="51"/>
      <c r="AA54" s="51"/>
      <c r="AB54" s="51"/>
    </row>
    <row r="55" spans="4:28" ht="13.5" customHeight="1" x14ac:dyDescent="0.2">
      <c r="D55" s="51"/>
      <c r="E55" s="51"/>
      <c r="F55" s="51"/>
      <c r="G55" s="51"/>
      <c r="H55" s="51"/>
      <c r="I55" s="51"/>
      <c r="J55" s="51"/>
      <c r="K55" s="51"/>
      <c r="L55" s="51"/>
      <c r="M55" s="51"/>
      <c r="N55" s="51"/>
      <c r="O55" s="51"/>
      <c r="P55" s="51"/>
      <c r="Q55" s="51"/>
      <c r="R55" s="51"/>
      <c r="S55" s="51"/>
      <c r="T55" s="51"/>
      <c r="U55" s="51"/>
      <c r="V55" s="51"/>
      <c r="W55" s="51"/>
      <c r="X55" s="51"/>
      <c r="Y55" s="51"/>
      <c r="Z55" s="51"/>
      <c r="AA55" s="51"/>
      <c r="AB55" s="51"/>
    </row>
    <row r="56" spans="4:28" ht="13.5" customHeight="1" x14ac:dyDescent="0.2">
      <c r="D56" s="51"/>
      <c r="E56" s="51"/>
      <c r="F56" s="51"/>
      <c r="G56" s="51"/>
      <c r="H56" s="51"/>
      <c r="I56" s="51"/>
      <c r="J56" s="51"/>
      <c r="K56" s="51"/>
      <c r="L56" s="51"/>
      <c r="M56" s="51"/>
      <c r="N56" s="51"/>
      <c r="O56" s="51"/>
      <c r="P56" s="51"/>
      <c r="Q56" s="51"/>
      <c r="R56" s="51"/>
      <c r="S56" s="51"/>
      <c r="T56" s="51"/>
      <c r="U56" s="51"/>
      <c r="V56" s="51"/>
      <c r="W56" s="51"/>
      <c r="X56" s="51"/>
      <c r="Y56" s="51"/>
      <c r="Z56" s="51"/>
      <c r="AA56" s="51"/>
      <c r="AB56" s="51"/>
    </row>
    <row r="57" spans="4:28" ht="13.5" customHeight="1" x14ac:dyDescent="0.2">
      <c r="D57" s="51"/>
      <c r="E57" s="51"/>
      <c r="F57" s="51"/>
      <c r="G57" s="51"/>
      <c r="H57" s="51"/>
      <c r="I57" s="51"/>
      <c r="J57" s="51"/>
      <c r="K57" s="51"/>
      <c r="L57" s="51"/>
      <c r="M57" s="51"/>
      <c r="N57" s="51"/>
      <c r="O57" s="51"/>
      <c r="P57" s="51"/>
      <c r="Q57" s="51"/>
      <c r="R57" s="51"/>
      <c r="S57" s="51"/>
      <c r="T57" s="51"/>
      <c r="U57" s="51"/>
      <c r="V57" s="51"/>
      <c r="W57" s="51"/>
      <c r="X57" s="51"/>
      <c r="Y57" s="51"/>
      <c r="Z57" s="51"/>
      <c r="AA57" s="51"/>
      <c r="AB57" s="51"/>
    </row>
    <row r="58" spans="4:28" ht="13.5" customHeight="1" x14ac:dyDescent="0.2">
      <c r="D58" s="51"/>
      <c r="E58" s="51"/>
      <c r="F58" s="51"/>
      <c r="G58" s="51"/>
      <c r="H58" s="51"/>
      <c r="I58" s="51"/>
      <c r="J58" s="51"/>
      <c r="K58" s="51"/>
      <c r="L58" s="51"/>
      <c r="M58" s="51"/>
      <c r="N58" s="51"/>
      <c r="O58" s="51"/>
      <c r="P58" s="51"/>
      <c r="Q58" s="51"/>
      <c r="R58" s="51"/>
      <c r="S58" s="51"/>
      <c r="T58" s="51"/>
      <c r="U58" s="51"/>
      <c r="V58" s="51"/>
      <c r="W58" s="51"/>
      <c r="X58" s="51"/>
      <c r="Y58" s="51"/>
      <c r="Z58" s="51"/>
      <c r="AA58" s="51"/>
      <c r="AB58" s="51"/>
    </row>
    <row r="59" spans="4:28" ht="13.5" customHeight="1" x14ac:dyDescent="0.2">
      <c r="D59" s="51"/>
      <c r="E59" s="51"/>
      <c r="F59" s="51"/>
      <c r="G59" s="51"/>
      <c r="H59" s="51"/>
      <c r="I59" s="51"/>
      <c r="J59" s="51"/>
      <c r="K59" s="51"/>
      <c r="L59" s="51"/>
      <c r="M59" s="51"/>
      <c r="N59" s="51"/>
      <c r="O59" s="51"/>
      <c r="P59" s="51"/>
      <c r="Q59" s="51"/>
      <c r="R59" s="51"/>
      <c r="S59" s="51"/>
      <c r="T59" s="51"/>
      <c r="U59" s="51"/>
      <c r="V59" s="51"/>
      <c r="W59" s="51"/>
      <c r="X59" s="51"/>
      <c r="Y59" s="51"/>
      <c r="Z59" s="51"/>
      <c r="AA59" s="51"/>
      <c r="AB59" s="51"/>
    </row>
    <row r="60" spans="4:28" ht="13.5" customHeight="1" x14ac:dyDescent="0.2">
      <c r="D60" s="51"/>
      <c r="E60" s="51"/>
      <c r="F60" s="51"/>
      <c r="G60" s="51"/>
      <c r="H60" s="51"/>
      <c r="I60" s="51"/>
      <c r="J60" s="51"/>
      <c r="K60" s="51"/>
      <c r="L60" s="51"/>
      <c r="M60" s="51"/>
      <c r="N60" s="51"/>
      <c r="O60" s="51"/>
      <c r="P60" s="51"/>
      <c r="Q60" s="51"/>
      <c r="R60" s="51"/>
      <c r="S60" s="51"/>
      <c r="T60" s="51"/>
      <c r="U60" s="51"/>
      <c r="V60" s="51"/>
      <c r="W60" s="51"/>
      <c r="X60" s="51"/>
      <c r="Y60" s="51"/>
      <c r="Z60" s="51"/>
      <c r="AA60" s="51"/>
      <c r="AB60" s="51"/>
    </row>
    <row r="61" spans="4:28" ht="13.5" customHeight="1" x14ac:dyDescent="0.2">
      <c r="D61" s="51"/>
      <c r="E61" s="51"/>
      <c r="F61" s="51"/>
      <c r="G61" s="51"/>
      <c r="H61" s="51"/>
      <c r="I61" s="51"/>
      <c r="J61" s="51"/>
      <c r="K61" s="51"/>
      <c r="L61" s="51"/>
      <c r="M61" s="51"/>
      <c r="N61" s="51"/>
      <c r="O61" s="51"/>
      <c r="P61" s="51"/>
      <c r="Q61" s="51"/>
      <c r="R61" s="51"/>
      <c r="S61" s="51"/>
      <c r="T61" s="51"/>
      <c r="U61" s="51"/>
      <c r="V61" s="51"/>
      <c r="W61" s="51"/>
      <c r="X61" s="51"/>
      <c r="Y61" s="51"/>
      <c r="Z61" s="51"/>
      <c r="AA61" s="51"/>
      <c r="AB61" s="51"/>
    </row>
    <row r="62" spans="4:28" ht="13.5" customHeight="1" x14ac:dyDescent="0.2">
      <c r="D62" s="51"/>
      <c r="E62" s="51"/>
      <c r="F62" s="51"/>
      <c r="G62" s="51"/>
      <c r="H62" s="51"/>
      <c r="I62" s="51"/>
      <c r="J62" s="51"/>
      <c r="K62" s="51"/>
      <c r="L62" s="51"/>
      <c r="M62" s="51"/>
      <c r="N62" s="51"/>
      <c r="O62" s="51"/>
      <c r="P62" s="51"/>
      <c r="Q62" s="51"/>
      <c r="R62" s="51"/>
      <c r="S62" s="51"/>
      <c r="T62" s="51"/>
      <c r="U62" s="51"/>
      <c r="V62" s="51"/>
      <c r="W62" s="51"/>
      <c r="X62" s="51"/>
      <c r="Y62" s="51"/>
      <c r="Z62" s="51"/>
      <c r="AA62" s="51"/>
      <c r="AB62" s="51"/>
    </row>
    <row r="63" spans="4:28" ht="13.5" customHeight="1" x14ac:dyDescent="0.2">
      <c r="D63" s="51"/>
      <c r="E63" s="51"/>
      <c r="F63" s="51"/>
      <c r="G63" s="51"/>
      <c r="H63" s="51"/>
      <c r="I63" s="51"/>
      <c r="J63" s="51"/>
      <c r="K63" s="51"/>
      <c r="L63" s="51"/>
      <c r="M63" s="51"/>
      <c r="N63" s="51"/>
      <c r="O63" s="51"/>
      <c r="P63" s="51"/>
      <c r="Q63" s="51"/>
      <c r="R63" s="51"/>
      <c r="S63" s="51"/>
      <c r="T63" s="51"/>
      <c r="U63" s="51"/>
      <c r="V63" s="51"/>
      <c r="W63" s="51"/>
      <c r="X63" s="51"/>
      <c r="Y63" s="51"/>
      <c r="Z63" s="51"/>
      <c r="AA63" s="51"/>
      <c r="AB63" s="51"/>
    </row>
    <row r="64" spans="4:28" ht="13.5" customHeight="1" x14ac:dyDescent="0.2">
      <c r="D64" s="51"/>
      <c r="E64" s="51"/>
      <c r="F64" s="51"/>
      <c r="G64" s="51"/>
      <c r="H64" s="51"/>
      <c r="I64" s="51"/>
      <c r="J64" s="51"/>
      <c r="K64" s="51"/>
      <c r="L64" s="51"/>
      <c r="M64" s="51"/>
      <c r="N64" s="51"/>
      <c r="O64" s="51"/>
      <c r="P64" s="51"/>
      <c r="Q64" s="51"/>
      <c r="R64" s="51"/>
      <c r="S64" s="51"/>
      <c r="T64" s="51"/>
      <c r="U64" s="51"/>
      <c r="V64" s="51"/>
      <c r="W64" s="51"/>
      <c r="X64" s="51"/>
      <c r="Y64" s="51"/>
      <c r="Z64" s="51"/>
      <c r="AA64" s="51"/>
      <c r="AB64" s="51"/>
    </row>
    <row r="65" spans="4:28" ht="13.5" customHeight="1" x14ac:dyDescent="0.2">
      <c r="D65" s="51"/>
      <c r="E65" s="51"/>
      <c r="F65" s="51"/>
      <c r="G65" s="51"/>
      <c r="H65" s="51"/>
      <c r="I65" s="51"/>
      <c r="J65" s="51"/>
      <c r="K65" s="51"/>
      <c r="L65" s="51"/>
      <c r="M65" s="51"/>
      <c r="N65" s="51"/>
      <c r="O65" s="51"/>
      <c r="P65" s="51"/>
      <c r="Q65" s="51"/>
      <c r="R65" s="51"/>
      <c r="S65" s="51"/>
      <c r="T65" s="51"/>
      <c r="U65" s="51"/>
      <c r="V65" s="51"/>
      <c r="W65" s="51"/>
      <c r="X65" s="51"/>
      <c r="Y65" s="51"/>
      <c r="Z65" s="51"/>
      <c r="AA65" s="51"/>
      <c r="AB65" s="51"/>
    </row>
    <row r="66" spans="4:28" ht="13.5" customHeight="1" x14ac:dyDescent="0.2">
      <c r="D66" s="51"/>
      <c r="E66" s="51"/>
      <c r="F66" s="51"/>
      <c r="G66" s="51"/>
      <c r="H66" s="51"/>
      <c r="I66" s="51"/>
      <c r="J66" s="51"/>
      <c r="K66" s="51"/>
      <c r="L66" s="51"/>
      <c r="M66" s="51"/>
      <c r="N66" s="51"/>
      <c r="O66" s="51"/>
      <c r="P66" s="51"/>
      <c r="Q66" s="51"/>
      <c r="R66" s="51"/>
      <c r="S66" s="51"/>
      <c r="T66" s="51"/>
      <c r="U66" s="51"/>
      <c r="V66" s="51"/>
      <c r="W66" s="51"/>
      <c r="X66" s="51"/>
      <c r="Y66" s="51"/>
      <c r="Z66" s="51"/>
      <c r="AA66" s="51"/>
      <c r="AB66" s="51"/>
    </row>
    <row r="67" spans="4:28" ht="13.5" customHeight="1" x14ac:dyDescent="0.2">
      <c r="D67" s="51"/>
      <c r="E67" s="51"/>
      <c r="F67" s="51"/>
      <c r="G67" s="51"/>
      <c r="H67" s="51"/>
      <c r="I67" s="51"/>
      <c r="J67" s="51"/>
      <c r="K67" s="51"/>
      <c r="L67" s="51"/>
      <c r="M67" s="51"/>
      <c r="N67" s="51"/>
      <c r="O67" s="51"/>
      <c r="P67" s="51"/>
      <c r="Q67" s="51"/>
      <c r="R67" s="51"/>
      <c r="S67" s="51"/>
      <c r="T67" s="51"/>
      <c r="U67" s="51"/>
      <c r="V67" s="51"/>
      <c r="W67" s="51"/>
      <c r="X67" s="51"/>
      <c r="Y67" s="51"/>
      <c r="Z67" s="51"/>
      <c r="AA67" s="51"/>
      <c r="AB67" s="51"/>
    </row>
    <row r="68" spans="4:28" ht="13.5" customHeight="1" x14ac:dyDescent="0.2">
      <c r="D68" s="51"/>
      <c r="E68" s="51"/>
      <c r="F68" s="51"/>
      <c r="G68" s="51"/>
      <c r="H68" s="51"/>
      <c r="I68" s="51"/>
      <c r="J68" s="51"/>
      <c r="K68" s="51"/>
      <c r="L68" s="51"/>
      <c r="M68" s="51"/>
      <c r="N68" s="51"/>
      <c r="O68" s="51"/>
      <c r="P68" s="51"/>
      <c r="Q68" s="51"/>
      <c r="R68" s="51"/>
      <c r="S68" s="51"/>
      <c r="T68" s="51"/>
      <c r="U68" s="51"/>
      <c r="V68" s="51"/>
      <c r="W68" s="51"/>
      <c r="X68" s="51"/>
      <c r="Y68" s="51"/>
      <c r="Z68" s="51"/>
      <c r="AA68" s="51"/>
      <c r="AB68" s="51"/>
    </row>
    <row r="69" spans="4:28" ht="13.5" customHeight="1" x14ac:dyDescent="0.2">
      <c r="D69" s="51"/>
      <c r="E69" s="51"/>
      <c r="F69" s="51"/>
      <c r="G69" s="51"/>
      <c r="H69" s="51"/>
      <c r="I69" s="51"/>
      <c r="J69" s="51"/>
      <c r="K69" s="51"/>
      <c r="L69" s="51"/>
      <c r="M69" s="51"/>
      <c r="N69" s="51"/>
      <c r="O69" s="51"/>
      <c r="P69" s="51"/>
      <c r="Q69" s="51"/>
      <c r="R69" s="51"/>
      <c r="S69" s="51"/>
      <c r="T69" s="51"/>
      <c r="U69" s="51"/>
      <c r="V69" s="51"/>
      <c r="W69" s="51"/>
      <c r="X69" s="51"/>
      <c r="Y69" s="51"/>
      <c r="Z69" s="51"/>
      <c r="AA69" s="51"/>
      <c r="AB69" s="51"/>
    </row>
    <row r="70" spans="4:28" ht="13.5" customHeight="1" x14ac:dyDescent="0.2">
      <c r="D70" s="51"/>
      <c r="E70" s="51"/>
      <c r="F70" s="51"/>
      <c r="G70" s="51"/>
      <c r="H70" s="51"/>
      <c r="I70" s="51"/>
      <c r="J70" s="51"/>
      <c r="K70" s="51"/>
      <c r="L70" s="51"/>
      <c r="M70" s="51"/>
      <c r="N70" s="51"/>
      <c r="O70" s="51"/>
      <c r="P70" s="51"/>
      <c r="Q70" s="51"/>
      <c r="R70" s="51"/>
      <c r="S70" s="51"/>
      <c r="T70" s="51"/>
      <c r="U70" s="51"/>
      <c r="V70" s="51"/>
      <c r="W70" s="51"/>
      <c r="X70" s="51"/>
      <c r="Y70" s="51"/>
      <c r="Z70" s="51"/>
      <c r="AA70" s="51"/>
      <c r="AB70" s="51"/>
    </row>
    <row r="71" spans="4:28" ht="13.5" customHeight="1" x14ac:dyDescent="0.2">
      <c r="D71" s="51"/>
      <c r="E71" s="51"/>
      <c r="F71" s="51"/>
      <c r="G71" s="51"/>
      <c r="H71" s="51"/>
      <c r="I71" s="51"/>
      <c r="J71" s="51"/>
      <c r="K71" s="51"/>
      <c r="L71" s="51"/>
      <c r="M71" s="51"/>
      <c r="N71" s="51"/>
      <c r="O71" s="51"/>
      <c r="P71" s="51"/>
      <c r="Q71" s="51"/>
      <c r="R71" s="51"/>
      <c r="S71" s="51"/>
      <c r="T71" s="51"/>
      <c r="U71" s="51"/>
      <c r="V71" s="51"/>
      <c r="W71" s="51"/>
      <c r="X71" s="51"/>
      <c r="Y71" s="51"/>
      <c r="Z71" s="51"/>
      <c r="AA71" s="51"/>
      <c r="AB71" s="51"/>
    </row>
    <row r="72" spans="4:28" ht="13.5" customHeight="1" x14ac:dyDescent="0.2">
      <c r="D72" s="51"/>
      <c r="E72" s="51"/>
      <c r="F72" s="51"/>
      <c r="G72" s="51"/>
      <c r="H72" s="51"/>
      <c r="I72" s="51"/>
      <c r="J72" s="51"/>
      <c r="K72" s="51"/>
      <c r="L72" s="51"/>
      <c r="M72" s="51"/>
      <c r="N72" s="51"/>
      <c r="O72" s="51"/>
      <c r="P72" s="51"/>
      <c r="Q72" s="51"/>
      <c r="R72" s="51"/>
      <c r="S72" s="51"/>
      <c r="T72" s="51"/>
      <c r="U72" s="51"/>
      <c r="V72" s="51"/>
      <c r="W72" s="51"/>
      <c r="X72" s="51"/>
      <c r="Y72" s="51"/>
      <c r="Z72" s="51"/>
      <c r="AA72" s="51"/>
      <c r="AB72" s="51"/>
    </row>
    <row r="73" spans="4:28" ht="13.5" customHeight="1" x14ac:dyDescent="0.2">
      <c r="D73" s="51"/>
      <c r="E73" s="51"/>
      <c r="F73" s="51"/>
      <c r="G73" s="51"/>
      <c r="H73" s="51"/>
      <c r="I73" s="51"/>
      <c r="J73" s="51"/>
      <c r="K73" s="51"/>
      <c r="L73" s="51"/>
      <c r="M73" s="51"/>
      <c r="N73" s="51"/>
      <c r="O73" s="51"/>
      <c r="P73" s="51"/>
      <c r="Q73" s="51"/>
      <c r="R73" s="51"/>
      <c r="S73" s="51"/>
      <c r="T73" s="51"/>
      <c r="U73" s="51"/>
      <c r="V73" s="51"/>
      <c r="W73" s="51"/>
      <c r="X73" s="51"/>
      <c r="Y73" s="51"/>
      <c r="Z73" s="51"/>
      <c r="AA73" s="51"/>
      <c r="AB73" s="51"/>
    </row>
    <row r="74" spans="4:28" ht="13.5" customHeight="1" x14ac:dyDescent="0.2">
      <c r="D74" s="51"/>
      <c r="E74" s="51"/>
      <c r="F74" s="51"/>
      <c r="G74" s="51"/>
      <c r="H74" s="51"/>
      <c r="I74" s="51"/>
      <c r="J74" s="51"/>
      <c r="K74" s="51"/>
      <c r="L74" s="51"/>
      <c r="M74" s="51"/>
      <c r="N74" s="51"/>
      <c r="O74" s="51"/>
      <c r="P74" s="51"/>
      <c r="Q74" s="51"/>
      <c r="R74" s="51"/>
      <c r="S74" s="51"/>
      <c r="T74" s="51"/>
      <c r="U74" s="51"/>
      <c r="V74" s="51"/>
      <c r="W74" s="51"/>
      <c r="X74" s="51"/>
      <c r="Y74" s="51"/>
      <c r="Z74" s="51"/>
      <c r="AA74" s="51"/>
      <c r="AB74" s="51"/>
    </row>
    <row r="75" spans="4:28" ht="13.5" customHeight="1" x14ac:dyDescent="0.2">
      <c r="D75" s="51"/>
      <c r="E75" s="51"/>
      <c r="F75" s="51"/>
      <c r="G75" s="51"/>
      <c r="H75" s="51"/>
      <c r="I75" s="51"/>
      <c r="J75" s="51"/>
      <c r="K75" s="51"/>
      <c r="L75" s="51"/>
      <c r="M75" s="51"/>
      <c r="N75" s="51"/>
      <c r="O75" s="51"/>
      <c r="P75" s="51"/>
      <c r="Q75" s="51"/>
      <c r="R75" s="51"/>
      <c r="S75" s="51"/>
      <c r="T75" s="51"/>
      <c r="U75" s="51"/>
      <c r="V75" s="51"/>
      <c r="W75" s="51"/>
      <c r="X75" s="51"/>
      <c r="Y75" s="51"/>
      <c r="Z75" s="51"/>
      <c r="AA75" s="51"/>
      <c r="AB75" s="51"/>
    </row>
    <row r="76" spans="4:28" ht="13.5" customHeight="1" x14ac:dyDescent="0.2">
      <c r="D76" s="51"/>
      <c r="E76" s="51"/>
      <c r="F76" s="51"/>
      <c r="G76" s="51"/>
      <c r="H76" s="51"/>
      <c r="I76" s="51"/>
      <c r="J76" s="51"/>
      <c r="K76" s="51"/>
      <c r="L76" s="51"/>
      <c r="M76" s="51"/>
      <c r="N76" s="51"/>
      <c r="O76" s="51"/>
      <c r="P76" s="51"/>
      <c r="Q76" s="51"/>
      <c r="R76" s="51"/>
      <c r="S76" s="51"/>
      <c r="T76" s="51"/>
      <c r="U76" s="51"/>
      <c r="V76" s="51"/>
      <c r="W76" s="51"/>
      <c r="X76" s="51"/>
      <c r="Y76" s="51"/>
      <c r="Z76" s="51"/>
      <c r="AA76" s="51"/>
      <c r="AB76" s="51"/>
    </row>
    <row r="77" spans="4:28" ht="13.5" customHeight="1" x14ac:dyDescent="0.2">
      <c r="D77" s="51"/>
      <c r="E77" s="51"/>
      <c r="F77" s="51"/>
      <c r="G77" s="51"/>
      <c r="H77" s="51"/>
      <c r="I77" s="51"/>
      <c r="J77" s="51"/>
      <c r="K77" s="51"/>
      <c r="L77" s="51"/>
      <c r="M77" s="51"/>
      <c r="N77" s="51"/>
      <c r="O77" s="51"/>
      <c r="P77" s="51"/>
      <c r="Q77" s="51"/>
      <c r="R77" s="51"/>
      <c r="S77" s="51"/>
      <c r="T77" s="51"/>
      <c r="U77" s="51"/>
      <c r="V77" s="51"/>
      <c r="W77" s="51"/>
      <c r="X77" s="51"/>
      <c r="Y77" s="51"/>
      <c r="Z77" s="51"/>
      <c r="AA77" s="51"/>
      <c r="AB77" s="51"/>
    </row>
    <row r="78" spans="4:28" ht="13.5" customHeight="1" x14ac:dyDescent="0.2">
      <c r="D78" s="51"/>
      <c r="E78" s="51"/>
      <c r="F78" s="51"/>
      <c r="G78" s="51"/>
      <c r="H78" s="51"/>
      <c r="I78" s="51"/>
      <c r="J78" s="51"/>
      <c r="K78" s="51"/>
      <c r="L78" s="51"/>
      <c r="M78" s="51"/>
      <c r="N78" s="51"/>
      <c r="O78" s="51"/>
      <c r="P78" s="51"/>
      <c r="Q78" s="51"/>
      <c r="R78" s="51"/>
      <c r="S78" s="51"/>
      <c r="T78" s="51"/>
      <c r="U78" s="51"/>
      <c r="V78" s="51"/>
      <c r="W78" s="51"/>
      <c r="X78" s="51"/>
      <c r="Y78" s="51"/>
      <c r="Z78" s="51"/>
      <c r="AA78" s="51"/>
      <c r="AB78" s="51"/>
    </row>
    <row r="79" spans="4:28" ht="13.5" customHeight="1" x14ac:dyDescent="0.2">
      <c r="D79" s="51"/>
      <c r="E79" s="51"/>
      <c r="F79" s="51"/>
      <c r="G79" s="51"/>
      <c r="H79" s="51"/>
      <c r="I79" s="51"/>
      <c r="J79" s="51"/>
      <c r="K79" s="51"/>
      <c r="L79" s="51"/>
      <c r="M79" s="51"/>
      <c r="N79" s="51"/>
      <c r="O79" s="51"/>
      <c r="P79" s="51"/>
      <c r="Q79" s="51"/>
      <c r="R79" s="51"/>
      <c r="S79" s="51"/>
      <c r="T79" s="51"/>
      <c r="U79" s="51"/>
      <c r="V79" s="51"/>
      <c r="W79" s="51"/>
      <c r="X79" s="51"/>
      <c r="Y79" s="51"/>
      <c r="Z79" s="51"/>
      <c r="AA79" s="51"/>
      <c r="AB79" s="51"/>
    </row>
    <row r="80" spans="4:28" ht="13.5" customHeight="1" x14ac:dyDescent="0.2">
      <c r="D80" s="51"/>
      <c r="E80" s="51"/>
      <c r="F80" s="51"/>
      <c r="G80" s="51"/>
      <c r="H80" s="51"/>
      <c r="I80" s="51"/>
      <c r="J80" s="51"/>
      <c r="K80" s="51"/>
      <c r="L80" s="51"/>
      <c r="M80" s="51"/>
      <c r="N80" s="51"/>
      <c r="O80" s="51"/>
      <c r="P80" s="51"/>
      <c r="Q80" s="51"/>
      <c r="R80" s="51"/>
      <c r="S80" s="51"/>
      <c r="T80" s="51"/>
      <c r="U80" s="51"/>
      <c r="V80" s="51"/>
      <c r="W80" s="51"/>
      <c r="X80" s="51"/>
      <c r="Y80" s="51"/>
      <c r="Z80" s="51"/>
      <c r="AA80" s="51"/>
      <c r="AB80" s="51"/>
    </row>
    <row r="81" spans="4:28" ht="13.5" customHeight="1" x14ac:dyDescent="0.2">
      <c r="D81" s="51"/>
      <c r="E81" s="51"/>
      <c r="F81" s="51"/>
      <c r="G81" s="51"/>
      <c r="H81" s="51"/>
      <c r="I81" s="51"/>
      <c r="J81" s="51"/>
      <c r="K81" s="51"/>
      <c r="L81" s="51"/>
      <c r="M81" s="51"/>
      <c r="N81" s="51"/>
      <c r="O81" s="51"/>
      <c r="P81" s="51"/>
      <c r="Q81" s="51"/>
      <c r="R81" s="51"/>
      <c r="S81" s="51"/>
      <c r="T81" s="51"/>
      <c r="U81" s="51"/>
      <c r="V81" s="51"/>
      <c r="W81" s="51"/>
      <c r="X81" s="51"/>
      <c r="Y81" s="51"/>
      <c r="Z81" s="51"/>
      <c r="AA81" s="51"/>
      <c r="AB81" s="51"/>
    </row>
    <row r="82" spans="4:28" ht="13.5" customHeight="1" x14ac:dyDescent="0.2">
      <c r="D82" s="51"/>
      <c r="E82" s="51"/>
      <c r="F82" s="51"/>
      <c r="G82" s="51"/>
      <c r="H82" s="51"/>
      <c r="I82" s="51"/>
      <c r="J82" s="51"/>
      <c r="K82" s="51"/>
      <c r="L82" s="51"/>
      <c r="M82" s="51"/>
      <c r="N82" s="51"/>
      <c r="O82" s="51"/>
      <c r="P82" s="51"/>
      <c r="Q82" s="51"/>
      <c r="R82" s="51"/>
      <c r="S82" s="51"/>
      <c r="T82" s="51"/>
      <c r="U82" s="51"/>
      <c r="V82" s="51"/>
      <c r="W82" s="51"/>
      <c r="X82" s="51"/>
      <c r="Y82" s="51"/>
      <c r="Z82" s="51"/>
      <c r="AA82" s="51"/>
      <c r="AB82" s="51"/>
    </row>
    <row r="83" spans="4:28" ht="13.5" customHeight="1" x14ac:dyDescent="0.2">
      <c r="D83" s="51"/>
      <c r="E83" s="51"/>
      <c r="F83" s="51"/>
      <c r="G83" s="51"/>
      <c r="H83" s="51"/>
      <c r="I83" s="51"/>
      <c r="J83" s="51"/>
      <c r="K83" s="51"/>
      <c r="L83" s="51"/>
      <c r="M83" s="51"/>
      <c r="N83" s="51"/>
      <c r="O83" s="51"/>
      <c r="P83" s="51"/>
      <c r="Q83" s="51"/>
      <c r="R83" s="51"/>
      <c r="S83" s="51"/>
      <c r="T83" s="51"/>
      <c r="U83" s="51"/>
      <c r="V83" s="51"/>
      <c r="W83" s="51"/>
      <c r="X83" s="51"/>
      <c r="Y83" s="51"/>
      <c r="Z83" s="51"/>
      <c r="AA83" s="51"/>
      <c r="AB83" s="51"/>
    </row>
    <row r="84" spans="4:28" ht="13.5" customHeight="1" x14ac:dyDescent="0.2">
      <c r="D84" s="51"/>
      <c r="E84" s="51"/>
      <c r="F84" s="51"/>
      <c r="G84" s="51"/>
      <c r="H84" s="51"/>
      <c r="I84" s="51"/>
      <c r="J84" s="51"/>
      <c r="K84" s="51"/>
      <c r="L84" s="51"/>
      <c r="M84" s="51"/>
      <c r="N84" s="51"/>
      <c r="O84" s="51"/>
      <c r="P84" s="51"/>
      <c r="Q84" s="51"/>
      <c r="R84" s="51"/>
      <c r="S84" s="51"/>
      <c r="T84" s="51"/>
      <c r="U84" s="51"/>
      <c r="V84" s="51"/>
      <c r="W84" s="51"/>
      <c r="X84" s="51"/>
      <c r="Y84" s="51"/>
      <c r="Z84" s="51"/>
      <c r="AA84" s="51"/>
      <c r="AB84" s="51"/>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topLeftCell="H28" zoomScale="80" zoomScaleNormal="80" zoomScaleSheetLayoutView="80" workbookViewId="0">
      <selection activeCell="V13" sqref="V13"/>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75" style="1" customWidth="1"/>
    <col min="19" max="19" width="13" style="1" customWidth="1"/>
    <col min="20" max="20" width="10.75" style="1" customWidth="1"/>
    <col min="21" max="21" width="12.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7</v>
      </c>
      <c r="D4" s="96" t="s">
        <v>8</v>
      </c>
      <c r="E4" s="96"/>
      <c r="F4" s="96"/>
      <c r="G4" s="96"/>
      <c r="H4" s="96"/>
      <c r="I4" s="35"/>
      <c r="J4" s="36" t="s">
        <v>9</v>
      </c>
      <c r="K4" s="37" t="s">
        <v>10</v>
      </c>
      <c r="L4" s="97" t="s">
        <v>2</v>
      </c>
      <c r="M4" s="97"/>
      <c r="N4" s="97"/>
      <c r="O4" s="97"/>
      <c r="P4" s="36" t="s">
        <v>11</v>
      </c>
      <c r="Q4" s="97" t="s">
        <v>12</v>
      </c>
      <c r="R4" s="97"/>
      <c r="S4" s="36" t="s">
        <v>13</v>
      </c>
      <c r="T4" s="97" t="s">
        <v>14</v>
      </c>
      <c r="U4" s="98"/>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37.5" customHeight="1" thickBot="1" x14ac:dyDescent="0.25">
      <c r="B6" s="38" t="s">
        <v>16</v>
      </c>
      <c r="C6" s="69" t="s">
        <v>17</v>
      </c>
      <c r="D6" s="69"/>
      <c r="E6" s="69"/>
      <c r="F6" s="69"/>
      <c r="G6" s="69"/>
      <c r="H6" s="39"/>
      <c r="I6" s="39"/>
      <c r="J6" s="39" t="s">
        <v>18</v>
      </c>
      <c r="K6" s="69" t="s">
        <v>19</v>
      </c>
      <c r="L6" s="69"/>
      <c r="M6" s="69"/>
      <c r="N6" s="40"/>
      <c r="O6" s="39" t="s">
        <v>20</v>
      </c>
      <c r="P6" s="69" t="s">
        <v>21</v>
      </c>
      <c r="Q6" s="69"/>
      <c r="R6" s="41"/>
      <c r="S6" s="39" t="s">
        <v>22</v>
      </c>
      <c r="T6" s="69" t="s">
        <v>23</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86"/>
      <c r="K9" s="86"/>
      <c r="L9" s="86" t="s">
        <v>30</v>
      </c>
      <c r="M9" s="86"/>
      <c r="N9" s="86"/>
      <c r="O9" s="86"/>
      <c r="P9" s="86" t="s">
        <v>31</v>
      </c>
      <c r="Q9" s="86" t="s">
        <v>32</v>
      </c>
      <c r="R9" s="89" t="s">
        <v>33</v>
      </c>
      <c r="S9" s="90"/>
      <c r="T9" s="86" t="s">
        <v>34</v>
      </c>
      <c r="U9" s="91" t="s">
        <v>35</v>
      </c>
    </row>
    <row r="10" spans="1:21" ht="26.25" customHeight="1" thickBot="1" x14ac:dyDescent="0.25">
      <c r="B10" s="73"/>
      <c r="C10" s="78"/>
      <c r="D10" s="78"/>
      <c r="E10" s="78"/>
      <c r="F10" s="78"/>
      <c r="G10" s="78"/>
      <c r="H10" s="79"/>
      <c r="I10" s="87"/>
      <c r="J10" s="88"/>
      <c r="K10" s="88"/>
      <c r="L10" s="88"/>
      <c r="M10" s="88"/>
      <c r="N10" s="88"/>
      <c r="O10" s="88"/>
      <c r="P10" s="88"/>
      <c r="Q10" s="88"/>
      <c r="R10" s="9" t="s">
        <v>36</v>
      </c>
      <c r="S10" s="10" t="s">
        <v>37</v>
      </c>
      <c r="T10" s="88"/>
      <c r="U10" s="92"/>
    </row>
    <row r="11" spans="1:21" ht="129.75" customHeight="1" thickTop="1" thickBot="1" x14ac:dyDescent="0.25">
      <c r="A11" s="11"/>
      <c r="B11" s="12" t="s">
        <v>38</v>
      </c>
      <c r="C11" s="67" t="s">
        <v>39</v>
      </c>
      <c r="D11" s="67"/>
      <c r="E11" s="67"/>
      <c r="F11" s="67"/>
      <c r="G11" s="67"/>
      <c r="H11" s="67"/>
      <c r="I11" s="67" t="s">
        <v>40</v>
      </c>
      <c r="J11" s="67"/>
      <c r="K11" s="67"/>
      <c r="L11" s="68" t="s">
        <v>41</v>
      </c>
      <c r="M11" s="68"/>
      <c r="N11" s="68"/>
      <c r="O11" s="68"/>
      <c r="P11" s="13" t="s">
        <v>42</v>
      </c>
      <c r="Q11" s="13" t="s">
        <v>43</v>
      </c>
      <c r="R11" s="42" t="s">
        <v>44</v>
      </c>
      <c r="S11" s="42">
        <v>77.349999999999994</v>
      </c>
      <c r="T11" s="42">
        <v>78.06</v>
      </c>
      <c r="U11" s="43">
        <f>100.9</f>
        <v>100.9</v>
      </c>
    </row>
    <row r="12" spans="1:21" ht="94.5" customHeight="1" thickTop="1" x14ac:dyDescent="0.2">
      <c r="A12" s="11"/>
      <c r="B12" s="12" t="s">
        <v>45</v>
      </c>
      <c r="C12" s="67" t="s">
        <v>46</v>
      </c>
      <c r="D12" s="67"/>
      <c r="E12" s="67"/>
      <c r="F12" s="67"/>
      <c r="G12" s="67"/>
      <c r="H12" s="67"/>
      <c r="I12" s="67" t="s">
        <v>47</v>
      </c>
      <c r="J12" s="67"/>
      <c r="K12" s="67"/>
      <c r="L12" s="68" t="s">
        <v>48</v>
      </c>
      <c r="M12" s="68"/>
      <c r="N12" s="68"/>
      <c r="O12" s="68"/>
      <c r="P12" s="13" t="s">
        <v>49</v>
      </c>
      <c r="Q12" s="13" t="s">
        <v>50</v>
      </c>
      <c r="R12" s="42" t="s">
        <v>44</v>
      </c>
      <c r="S12" s="42">
        <v>3.5</v>
      </c>
      <c r="T12" s="42">
        <v>3.03</v>
      </c>
      <c r="U12" s="43">
        <f>114.3</f>
        <v>114.3</v>
      </c>
    </row>
    <row r="13" spans="1:21" ht="92.25" customHeight="1" x14ac:dyDescent="0.2">
      <c r="A13" s="11"/>
      <c r="B13" s="14" t="s">
        <v>51</v>
      </c>
      <c r="C13" s="58" t="s">
        <v>51</v>
      </c>
      <c r="D13" s="58"/>
      <c r="E13" s="58"/>
      <c r="F13" s="58"/>
      <c r="G13" s="58"/>
      <c r="H13" s="58"/>
      <c r="I13" s="58" t="s">
        <v>52</v>
      </c>
      <c r="J13" s="58"/>
      <c r="K13" s="58"/>
      <c r="L13" s="59" t="s">
        <v>53</v>
      </c>
      <c r="M13" s="59"/>
      <c r="N13" s="59"/>
      <c r="O13" s="59"/>
      <c r="P13" s="15" t="s">
        <v>54</v>
      </c>
      <c r="Q13" s="15" t="s">
        <v>50</v>
      </c>
      <c r="R13" s="44">
        <v>65</v>
      </c>
      <c r="S13" s="44">
        <v>65</v>
      </c>
      <c r="T13" s="44">
        <v>70.400000000000006</v>
      </c>
      <c r="U13" s="45">
        <f>108.3</f>
        <v>108.3</v>
      </c>
    </row>
    <row r="14" spans="1:21" ht="99.75" customHeight="1" x14ac:dyDescent="0.2">
      <c r="A14" s="11"/>
      <c r="B14" s="14" t="s">
        <v>51</v>
      </c>
      <c r="C14" s="58" t="s">
        <v>51</v>
      </c>
      <c r="D14" s="58"/>
      <c r="E14" s="58"/>
      <c r="F14" s="58"/>
      <c r="G14" s="58"/>
      <c r="H14" s="58"/>
      <c r="I14" s="58" t="s">
        <v>55</v>
      </c>
      <c r="J14" s="58"/>
      <c r="K14" s="58"/>
      <c r="L14" s="59" t="s">
        <v>56</v>
      </c>
      <c r="M14" s="59"/>
      <c r="N14" s="59"/>
      <c r="O14" s="59"/>
      <c r="P14" s="15" t="s">
        <v>57</v>
      </c>
      <c r="Q14" s="15" t="s">
        <v>43</v>
      </c>
      <c r="R14" s="44">
        <v>1</v>
      </c>
      <c r="S14" s="44">
        <v>1</v>
      </c>
      <c r="T14" s="44">
        <v>0.97</v>
      </c>
      <c r="U14" s="45">
        <f>97</f>
        <v>97</v>
      </c>
    </row>
    <row r="15" spans="1:21" ht="75" customHeight="1" x14ac:dyDescent="0.2">
      <c r="A15" s="11"/>
      <c r="B15" s="14" t="s">
        <v>51</v>
      </c>
      <c r="C15" s="58" t="s">
        <v>51</v>
      </c>
      <c r="D15" s="58"/>
      <c r="E15" s="58"/>
      <c r="F15" s="58"/>
      <c r="G15" s="58"/>
      <c r="H15" s="58"/>
      <c r="I15" s="58" t="s">
        <v>58</v>
      </c>
      <c r="J15" s="58"/>
      <c r="K15" s="58"/>
      <c r="L15" s="59" t="s">
        <v>59</v>
      </c>
      <c r="M15" s="59"/>
      <c r="N15" s="59"/>
      <c r="O15" s="59"/>
      <c r="P15" s="15" t="s">
        <v>57</v>
      </c>
      <c r="Q15" s="15" t="s">
        <v>60</v>
      </c>
      <c r="R15" s="44">
        <v>6</v>
      </c>
      <c r="S15" s="44">
        <v>5.91</v>
      </c>
      <c r="T15" s="44">
        <v>5.95</v>
      </c>
      <c r="U15" s="45">
        <f>100.6</f>
        <v>100.6</v>
      </c>
    </row>
    <row r="16" spans="1:21" ht="103.5" customHeight="1" x14ac:dyDescent="0.2">
      <c r="A16" s="11"/>
      <c r="B16" s="14" t="s">
        <v>51</v>
      </c>
      <c r="C16" s="58" t="s">
        <v>51</v>
      </c>
      <c r="D16" s="58"/>
      <c r="E16" s="58"/>
      <c r="F16" s="58"/>
      <c r="G16" s="58"/>
      <c r="H16" s="58"/>
      <c r="I16" s="58" t="s">
        <v>61</v>
      </c>
      <c r="J16" s="58"/>
      <c r="K16" s="58"/>
      <c r="L16" s="59" t="s">
        <v>62</v>
      </c>
      <c r="M16" s="59"/>
      <c r="N16" s="59"/>
      <c r="O16" s="59"/>
      <c r="P16" s="15" t="s">
        <v>57</v>
      </c>
      <c r="Q16" s="15" t="s">
        <v>43</v>
      </c>
      <c r="R16" s="44">
        <v>6</v>
      </c>
      <c r="S16" s="44">
        <v>6</v>
      </c>
      <c r="T16" s="44">
        <v>4.9000000000000004</v>
      </c>
      <c r="U16" s="45">
        <f>118.3</f>
        <v>118.3</v>
      </c>
    </row>
    <row r="17" spans="1:22" ht="105.75" customHeight="1" thickBot="1" x14ac:dyDescent="0.25">
      <c r="A17" s="11"/>
      <c r="B17" s="14" t="s">
        <v>51</v>
      </c>
      <c r="C17" s="58" t="s">
        <v>51</v>
      </c>
      <c r="D17" s="58"/>
      <c r="E17" s="58"/>
      <c r="F17" s="58"/>
      <c r="G17" s="58"/>
      <c r="H17" s="58"/>
      <c r="I17" s="58" t="s">
        <v>63</v>
      </c>
      <c r="J17" s="58"/>
      <c r="K17" s="58"/>
      <c r="L17" s="59" t="s">
        <v>64</v>
      </c>
      <c r="M17" s="59"/>
      <c r="N17" s="59"/>
      <c r="O17" s="59"/>
      <c r="P17" s="15" t="s">
        <v>57</v>
      </c>
      <c r="Q17" s="15" t="s">
        <v>43</v>
      </c>
      <c r="R17" s="44">
        <v>10.4</v>
      </c>
      <c r="S17" s="44">
        <v>10.4</v>
      </c>
      <c r="T17" s="44">
        <v>9.8000000000000007</v>
      </c>
      <c r="U17" s="45">
        <f>105.8</f>
        <v>105.8</v>
      </c>
    </row>
    <row r="18" spans="1:22" ht="82.5" customHeight="1" thickTop="1" x14ac:dyDescent="0.2">
      <c r="A18" s="11"/>
      <c r="B18" s="12" t="s">
        <v>65</v>
      </c>
      <c r="C18" s="67" t="s">
        <v>66</v>
      </c>
      <c r="D18" s="67"/>
      <c r="E18" s="67"/>
      <c r="F18" s="67"/>
      <c r="G18" s="67"/>
      <c r="H18" s="67"/>
      <c r="I18" s="67" t="s">
        <v>67</v>
      </c>
      <c r="J18" s="67"/>
      <c r="K18" s="67"/>
      <c r="L18" s="68" t="s">
        <v>68</v>
      </c>
      <c r="M18" s="68"/>
      <c r="N18" s="68"/>
      <c r="O18" s="68"/>
      <c r="P18" s="13" t="s">
        <v>54</v>
      </c>
      <c r="Q18" s="13" t="s">
        <v>60</v>
      </c>
      <c r="R18" s="42">
        <v>95</v>
      </c>
      <c r="S18" s="42">
        <v>95</v>
      </c>
      <c r="T18" s="42">
        <v>97.6</v>
      </c>
      <c r="U18" s="43">
        <f>102.7</f>
        <v>102.7</v>
      </c>
    </row>
    <row r="19" spans="1:22" ht="129.75" customHeight="1" x14ac:dyDescent="0.2">
      <c r="A19" s="11"/>
      <c r="B19" s="14" t="s">
        <v>51</v>
      </c>
      <c r="C19" s="58" t="s">
        <v>51</v>
      </c>
      <c r="D19" s="58"/>
      <c r="E19" s="58"/>
      <c r="F19" s="58"/>
      <c r="G19" s="58"/>
      <c r="H19" s="58"/>
      <c r="I19" s="58" t="s">
        <v>69</v>
      </c>
      <c r="J19" s="58"/>
      <c r="K19" s="58"/>
      <c r="L19" s="59" t="s">
        <v>70</v>
      </c>
      <c r="M19" s="59"/>
      <c r="N19" s="59"/>
      <c r="O19" s="59"/>
      <c r="P19" s="15" t="s">
        <v>54</v>
      </c>
      <c r="Q19" s="15" t="s">
        <v>60</v>
      </c>
      <c r="R19" s="44">
        <v>84.1</v>
      </c>
      <c r="S19" s="44">
        <v>84.1</v>
      </c>
      <c r="T19" s="44">
        <v>91.1</v>
      </c>
      <c r="U19" s="45">
        <f>108.3</f>
        <v>108.3</v>
      </c>
    </row>
    <row r="20" spans="1:22" ht="121.5" customHeight="1" x14ac:dyDescent="0.2">
      <c r="A20" s="11"/>
      <c r="B20" s="14" t="s">
        <v>51</v>
      </c>
      <c r="C20" s="58" t="s">
        <v>51</v>
      </c>
      <c r="D20" s="58"/>
      <c r="E20" s="58"/>
      <c r="F20" s="58"/>
      <c r="G20" s="58"/>
      <c r="H20" s="58"/>
      <c r="I20" s="58" t="s">
        <v>71</v>
      </c>
      <c r="J20" s="58"/>
      <c r="K20" s="58"/>
      <c r="L20" s="59" t="s">
        <v>72</v>
      </c>
      <c r="M20" s="59"/>
      <c r="N20" s="59"/>
      <c r="O20" s="59"/>
      <c r="P20" s="15" t="s">
        <v>54</v>
      </c>
      <c r="Q20" s="15" t="s">
        <v>60</v>
      </c>
      <c r="R20" s="44">
        <v>58.6</v>
      </c>
      <c r="S20" s="44">
        <v>58.6</v>
      </c>
      <c r="T20" s="44">
        <v>66.2</v>
      </c>
      <c r="U20" s="45">
        <f>113</f>
        <v>113</v>
      </c>
    </row>
    <row r="21" spans="1:22" ht="117" customHeight="1" x14ac:dyDescent="0.2">
      <c r="A21" s="11"/>
      <c r="B21" s="14" t="s">
        <v>51</v>
      </c>
      <c r="C21" s="58" t="s">
        <v>51</v>
      </c>
      <c r="D21" s="58"/>
      <c r="E21" s="58"/>
      <c r="F21" s="58"/>
      <c r="G21" s="58"/>
      <c r="H21" s="58"/>
      <c r="I21" s="58" t="s">
        <v>73</v>
      </c>
      <c r="J21" s="58"/>
      <c r="K21" s="58"/>
      <c r="L21" s="59" t="s">
        <v>74</v>
      </c>
      <c r="M21" s="59"/>
      <c r="N21" s="59"/>
      <c r="O21" s="59"/>
      <c r="P21" s="15" t="s">
        <v>54</v>
      </c>
      <c r="Q21" s="15" t="s">
        <v>60</v>
      </c>
      <c r="R21" s="44">
        <v>70.3</v>
      </c>
      <c r="S21" s="44">
        <v>70.3</v>
      </c>
      <c r="T21" s="44">
        <v>71.5</v>
      </c>
      <c r="U21" s="45">
        <f>101.7</f>
        <v>101.7</v>
      </c>
    </row>
    <row r="22" spans="1:22" ht="135" customHeight="1" x14ac:dyDescent="0.2">
      <c r="A22" s="11"/>
      <c r="B22" s="14" t="s">
        <v>51</v>
      </c>
      <c r="C22" s="58" t="s">
        <v>51</v>
      </c>
      <c r="D22" s="58"/>
      <c r="E22" s="58"/>
      <c r="F22" s="58"/>
      <c r="G22" s="58"/>
      <c r="H22" s="58"/>
      <c r="I22" s="58" t="s">
        <v>75</v>
      </c>
      <c r="J22" s="58"/>
      <c r="K22" s="58"/>
      <c r="L22" s="59" t="s">
        <v>76</v>
      </c>
      <c r="M22" s="59"/>
      <c r="N22" s="59"/>
      <c r="O22" s="59"/>
      <c r="P22" s="15" t="s">
        <v>54</v>
      </c>
      <c r="Q22" s="15" t="s">
        <v>60</v>
      </c>
      <c r="R22" s="44">
        <v>55.3</v>
      </c>
      <c r="S22" s="44">
        <v>55.3</v>
      </c>
      <c r="T22" s="44">
        <v>62</v>
      </c>
      <c r="U22" s="45">
        <f>112.1</f>
        <v>112.1</v>
      </c>
    </row>
    <row r="23" spans="1:22" ht="141.75" customHeight="1" thickBot="1" x14ac:dyDescent="0.25">
      <c r="A23" s="11"/>
      <c r="B23" s="14" t="s">
        <v>51</v>
      </c>
      <c r="C23" s="58" t="s">
        <v>51</v>
      </c>
      <c r="D23" s="58"/>
      <c r="E23" s="58"/>
      <c r="F23" s="58"/>
      <c r="G23" s="58"/>
      <c r="H23" s="58"/>
      <c r="I23" s="58" t="s">
        <v>77</v>
      </c>
      <c r="J23" s="58"/>
      <c r="K23" s="58"/>
      <c r="L23" s="59" t="s">
        <v>78</v>
      </c>
      <c r="M23" s="59"/>
      <c r="N23" s="59"/>
      <c r="O23" s="59"/>
      <c r="P23" s="15" t="s">
        <v>54</v>
      </c>
      <c r="Q23" s="15" t="s">
        <v>60</v>
      </c>
      <c r="R23" s="44">
        <v>53.7</v>
      </c>
      <c r="S23" s="44">
        <v>53.7</v>
      </c>
      <c r="T23" s="44">
        <v>62.5</v>
      </c>
      <c r="U23" s="45">
        <f>116.4</f>
        <v>116.4</v>
      </c>
    </row>
    <row r="24" spans="1:22" ht="92.25" customHeight="1" thickTop="1" x14ac:dyDescent="0.2">
      <c r="A24" s="11"/>
      <c r="B24" s="12" t="s">
        <v>79</v>
      </c>
      <c r="C24" s="67" t="s">
        <v>80</v>
      </c>
      <c r="D24" s="67"/>
      <c r="E24" s="67"/>
      <c r="F24" s="67"/>
      <c r="G24" s="67"/>
      <c r="H24" s="67"/>
      <c r="I24" s="67" t="s">
        <v>81</v>
      </c>
      <c r="J24" s="67"/>
      <c r="K24" s="67"/>
      <c r="L24" s="68" t="s">
        <v>82</v>
      </c>
      <c r="M24" s="68"/>
      <c r="N24" s="68"/>
      <c r="O24" s="68"/>
      <c r="P24" s="13" t="s">
        <v>54</v>
      </c>
      <c r="Q24" s="13" t="s">
        <v>83</v>
      </c>
      <c r="R24" s="42">
        <v>25</v>
      </c>
      <c r="S24" s="42">
        <v>25</v>
      </c>
      <c r="T24" s="42">
        <v>25.3</v>
      </c>
      <c r="U24" s="43">
        <f>101.2</f>
        <v>101.2</v>
      </c>
    </row>
    <row r="25" spans="1:22" ht="93.75" customHeight="1" x14ac:dyDescent="0.2">
      <c r="A25" s="11"/>
      <c r="B25" s="14" t="s">
        <v>51</v>
      </c>
      <c r="C25" s="58" t="s">
        <v>84</v>
      </c>
      <c r="D25" s="58"/>
      <c r="E25" s="58"/>
      <c r="F25" s="58"/>
      <c r="G25" s="58"/>
      <c r="H25" s="58"/>
      <c r="I25" s="58" t="s">
        <v>85</v>
      </c>
      <c r="J25" s="58"/>
      <c r="K25" s="58"/>
      <c r="L25" s="59" t="s">
        <v>86</v>
      </c>
      <c r="M25" s="59"/>
      <c r="N25" s="59"/>
      <c r="O25" s="59"/>
      <c r="P25" s="15" t="s">
        <v>54</v>
      </c>
      <c r="Q25" s="15" t="s">
        <v>83</v>
      </c>
      <c r="R25" s="44">
        <v>95</v>
      </c>
      <c r="S25" s="44">
        <v>95</v>
      </c>
      <c r="T25" s="44">
        <v>95.5</v>
      </c>
      <c r="U25" s="45">
        <f>100.5</f>
        <v>100.5</v>
      </c>
    </row>
    <row r="26" spans="1:22" ht="120" customHeight="1" thickBot="1" x14ac:dyDescent="0.25">
      <c r="A26" s="11"/>
      <c r="B26" s="14" t="s">
        <v>51</v>
      </c>
      <c r="C26" s="58" t="s">
        <v>87</v>
      </c>
      <c r="D26" s="58"/>
      <c r="E26" s="58"/>
      <c r="F26" s="58"/>
      <c r="G26" s="58"/>
      <c r="H26" s="58"/>
      <c r="I26" s="58" t="s">
        <v>88</v>
      </c>
      <c r="J26" s="58"/>
      <c r="K26" s="58"/>
      <c r="L26" s="59" t="s">
        <v>89</v>
      </c>
      <c r="M26" s="59"/>
      <c r="N26" s="59"/>
      <c r="O26" s="59"/>
      <c r="P26" s="15" t="s">
        <v>54</v>
      </c>
      <c r="Q26" s="15" t="s">
        <v>83</v>
      </c>
      <c r="R26" s="44">
        <v>30</v>
      </c>
      <c r="S26" s="44">
        <v>30</v>
      </c>
      <c r="T26" s="44">
        <v>30.8</v>
      </c>
      <c r="U26" s="45">
        <f>102.7</f>
        <v>102.7</v>
      </c>
    </row>
    <row r="27" spans="1:22" ht="14.25" customHeight="1" thickTop="1" thickBot="1" x14ac:dyDescent="0.25">
      <c r="B27" s="4" t="s">
        <v>90</v>
      </c>
      <c r="C27" s="5"/>
      <c r="D27" s="5"/>
      <c r="E27" s="5"/>
      <c r="F27" s="5"/>
      <c r="G27" s="5"/>
      <c r="H27" s="6"/>
      <c r="I27" s="6"/>
      <c r="J27" s="6"/>
      <c r="K27" s="6"/>
      <c r="L27" s="6"/>
      <c r="M27" s="6"/>
      <c r="N27" s="6"/>
      <c r="O27" s="6"/>
      <c r="P27" s="6"/>
      <c r="Q27" s="6"/>
      <c r="R27" s="6"/>
      <c r="S27" s="6"/>
      <c r="T27" s="6"/>
      <c r="U27" s="7"/>
      <c r="V27" s="16"/>
    </row>
    <row r="28" spans="1:22" ht="26.25" customHeight="1" thickTop="1" x14ac:dyDescent="0.2">
      <c r="B28" s="17"/>
      <c r="C28" s="18"/>
      <c r="D28" s="18"/>
      <c r="E28" s="18"/>
      <c r="F28" s="18"/>
      <c r="G28" s="18"/>
      <c r="H28" s="19"/>
      <c r="I28" s="19"/>
      <c r="J28" s="19"/>
      <c r="K28" s="19"/>
      <c r="L28" s="19"/>
      <c r="M28" s="19"/>
      <c r="N28" s="19"/>
      <c r="O28" s="19"/>
      <c r="P28" s="19"/>
      <c r="Q28" s="19"/>
      <c r="R28" s="20"/>
      <c r="S28" s="21" t="s">
        <v>33</v>
      </c>
      <c r="T28" s="21" t="s">
        <v>91</v>
      </c>
      <c r="U28" s="8" t="s">
        <v>92</v>
      </c>
    </row>
    <row r="29" spans="1:22" ht="45.75" customHeight="1" thickBot="1" x14ac:dyDescent="0.25">
      <c r="B29" s="22"/>
      <c r="C29" s="23"/>
      <c r="D29" s="23"/>
      <c r="E29" s="23"/>
      <c r="F29" s="23"/>
      <c r="G29" s="23"/>
      <c r="H29" s="24"/>
      <c r="I29" s="24"/>
      <c r="J29" s="24"/>
      <c r="K29" s="24"/>
      <c r="L29" s="24"/>
      <c r="M29" s="24"/>
      <c r="N29" s="24"/>
      <c r="O29" s="24"/>
      <c r="P29" s="24"/>
      <c r="Q29" s="24"/>
      <c r="R29" s="24"/>
      <c r="S29" s="25" t="s">
        <v>93</v>
      </c>
      <c r="T29" s="26" t="s">
        <v>93</v>
      </c>
      <c r="U29" s="26" t="s">
        <v>94</v>
      </c>
    </row>
    <row r="30" spans="1:22" ht="20.25" customHeight="1" thickBot="1" x14ac:dyDescent="0.25">
      <c r="B30" s="60" t="s">
        <v>95</v>
      </c>
      <c r="C30" s="61"/>
      <c r="D30" s="61"/>
      <c r="E30" s="27"/>
      <c r="F30" s="27"/>
      <c r="G30" s="27"/>
      <c r="H30" s="28"/>
      <c r="I30" s="28"/>
      <c r="J30" s="28"/>
      <c r="K30" s="28"/>
      <c r="L30" s="28"/>
      <c r="M30" s="28"/>
      <c r="N30" s="28"/>
      <c r="O30" s="28"/>
      <c r="P30" s="29"/>
      <c r="Q30" s="29"/>
      <c r="R30" s="29"/>
      <c r="S30" s="46">
        <v>2772.4275689999999</v>
      </c>
      <c r="T30" s="46">
        <v>3136.3386487899984</v>
      </c>
      <c r="U30" s="47">
        <f>+IF(ISERR(T30/S30*100),"N/A",ROUND(T30/S30*100,1))</f>
        <v>113.1</v>
      </c>
    </row>
    <row r="31" spans="1:22" ht="23.25" customHeight="1" thickBot="1" x14ac:dyDescent="0.25">
      <c r="B31" s="62" t="s">
        <v>96</v>
      </c>
      <c r="C31" s="63"/>
      <c r="D31" s="63"/>
      <c r="E31" s="30"/>
      <c r="F31" s="30"/>
      <c r="G31" s="30"/>
      <c r="H31" s="31"/>
      <c r="I31" s="31"/>
      <c r="J31" s="31"/>
      <c r="K31" s="31"/>
      <c r="L31" s="31"/>
      <c r="M31" s="31"/>
      <c r="N31" s="31"/>
      <c r="O31" s="31"/>
      <c r="P31" s="32"/>
      <c r="Q31" s="32"/>
      <c r="R31" s="32"/>
      <c r="S31" s="46">
        <v>3558.9570865232499</v>
      </c>
      <c r="T31" s="46">
        <v>3136.3386487899984</v>
      </c>
      <c r="U31" s="47">
        <f>+IF(ISERR(T31/S31*100),"N/A",ROUND(T31/S31*100,1))</f>
        <v>88.1</v>
      </c>
    </row>
    <row r="32" spans="1:22" ht="23.25" customHeight="1" thickTop="1" thickBot="1" x14ac:dyDescent="0.25">
      <c r="B32" s="4" t="s">
        <v>97</v>
      </c>
      <c r="C32" s="5"/>
      <c r="D32" s="5"/>
      <c r="E32" s="5"/>
      <c r="F32" s="5"/>
      <c r="G32" s="5"/>
      <c r="H32" s="6"/>
      <c r="I32" s="6"/>
      <c r="J32" s="6"/>
      <c r="K32" s="6"/>
      <c r="L32" s="6"/>
      <c r="M32" s="6"/>
      <c r="N32" s="6"/>
      <c r="O32" s="6"/>
      <c r="P32" s="6"/>
      <c r="Q32" s="6"/>
      <c r="R32" s="6"/>
      <c r="S32" s="6"/>
      <c r="T32" s="6"/>
      <c r="U32" s="7"/>
    </row>
    <row r="33" spans="2:21" ht="44.25" customHeight="1" thickTop="1" x14ac:dyDescent="0.2">
      <c r="B33" s="64" t="s">
        <v>98</v>
      </c>
      <c r="C33" s="65"/>
      <c r="D33" s="65"/>
      <c r="E33" s="65"/>
      <c r="F33" s="65"/>
      <c r="G33" s="65"/>
      <c r="H33" s="65"/>
      <c r="I33" s="65"/>
      <c r="J33" s="65"/>
      <c r="K33" s="65"/>
      <c r="L33" s="65"/>
      <c r="M33" s="65"/>
      <c r="N33" s="65"/>
      <c r="O33" s="65"/>
      <c r="P33" s="65"/>
      <c r="Q33" s="65"/>
      <c r="R33" s="65"/>
      <c r="S33" s="65"/>
      <c r="T33" s="65"/>
      <c r="U33" s="66"/>
    </row>
    <row r="34" spans="2:21" ht="91.5" customHeight="1" x14ac:dyDescent="0.2">
      <c r="B34" s="52" t="s">
        <v>99</v>
      </c>
      <c r="C34" s="53"/>
      <c r="D34" s="53"/>
      <c r="E34" s="53"/>
      <c r="F34" s="53"/>
      <c r="G34" s="53"/>
      <c r="H34" s="53"/>
      <c r="I34" s="53"/>
      <c r="J34" s="53"/>
      <c r="K34" s="53"/>
      <c r="L34" s="53"/>
      <c r="M34" s="53"/>
      <c r="N34" s="53"/>
      <c r="O34" s="53"/>
      <c r="P34" s="53"/>
      <c r="Q34" s="53"/>
      <c r="R34" s="53"/>
      <c r="S34" s="53"/>
      <c r="T34" s="53"/>
      <c r="U34" s="54"/>
    </row>
    <row r="35" spans="2:21" ht="101.25" customHeight="1" x14ac:dyDescent="0.2">
      <c r="B35" s="52" t="s">
        <v>100</v>
      </c>
      <c r="C35" s="53"/>
      <c r="D35" s="53"/>
      <c r="E35" s="53"/>
      <c r="F35" s="53"/>
      <c r="G35" s="53"/>
      <c r="H35" s="53"/>
      <c r="I35" s="53"/>
      <c r="J35" s="53"/>
      <c r="K35" s="53"/>
      <c r="L35" s="53"/>
      <c r="M35" s="53"/>
      <c r="N35" s="53"/>
      <c r="O35" s="53"/>
      <c r="P35" s="53"/>
      <c r="Q35" s="53"/>
      <c r="R35" s="53"/>
      <c r="S35" s="53"/>
      <c r="T35" s="53"/>
      <c r="U35" s="54"/>
    </row>
    <row r="36" spans="2:21" ht="118.5" customHeight="1" x14ac:dyDescent="0.2">
      <c r="B36" s="52" t="s">
        <v>101</v>
      </c>
      <c r="C36" s="53"/>
      <c r="D36" s="53"/>
      <c r="E36" s="53"/>
      <c r="F36" s="53"/>
      <c r="G36" s="53"/>
      <c r="H36" s="53"/>
      <c r="I36" s="53"/>
      <c r="J36" s="53"/>
      <c r="K36" s="53"/>
      <c r="L36" s="53"/>
      <c r="M36" s="53"/>
      <c r="N36" s="53"/>
      <c r="O36" s="53"/>
      <c r="P36" s="53"/>
      <c r="Q36" s="53"/>
      <c r="R36" s="53"/>
      <c r="S36" s="53"/>
      <c r="T36" s="53"/>
      <c r="U36" s="54"/>
    </row>
    <row r="37" spans="2:21" ht="57.75" customHeight="1" x14ac:dyDescent="0.2">
      <c r="B37" s="52" t="s">
        <v>102</v>
      </c>
      <c r="C37" s="53"/>
      <c r="D37" s="53"/>
      <c r="E37" s="53"/>
      <c r="F37" s="53"/>
      <c r="G37" s="53"/>
      <c r="H37" s="53"/>
      <c r="I37" s="53"/>
      <c r="J37" s="53"/>
      <c r="K37" s="53"/>
      <c r="L37" s="53"/>
      <c r="M37" s="53"/>
      <c r="N37" s="53"/>
      <c r="O37" s="53"/>
      <c r="P37" s="53"/>
      <c r="Q37" s="53"/>
      <c r="R37" s="53"/>
      <c r="S37" s="53"/>
      <c r="T37" s="53"/>
      <c r="U37" s="54"/>
    </row>
    <row r="38" spans="2:21" ht="70.5" customHeight="1" x14ac:dyDescent="0.2">
      <c r="B38" s="52" t="s">
        <v>103</v>
      </c>
      <c r="C38" s="53"/>
      <c r="D38" s="53"/>
      <c r="E38" s="53"/>
      <c r="F38" s="53"/>
      <c r="G38" s="53"/>
      <c r="H38" s="53"/>
      <c r="I38" s="53"/>
      <c r="J38" s="53"/>
      <c r="K38" s="53"/>
      <c r="L38" s="53"/>
      <c r="M38" s="53"/>
      <c r="N38" s="53"/>
      <c r="O38" s="53"/>
      <c r="P38" s="53"/>
      <c r="Q38" s="53"/>
      <c r="R38" s="53"/>
      <c r="S38" s="53"/>
      <c r="T38" s="53"/>
      <c r="U38" s="54"/>
    </row>
    <row r="39" spans="2:21" ht="83.25" customHeight="1" x14ac:dyDescent="0.2">
      <c r="B39" s="52" t="s">
        <v>104</v>
      </c>
      <c r="C39" s="53"/>
      <c r="D39" s="53"/>
      <c r="E39" s="53"/>
      <c r="F39" s="53"/>
      <c r="G39" s="53"/>
      <c r="H39" s="53"/>
      <c r="I39" s="53"/>
      <c r="J39" s="53"/>
      <c r="K39" s="53"/>
      <c r="L39" s="53"/>
      <c r="M39" s="53"/>
      <c r="N39" s="53"/>
      <c r="O39" s="53"/>
      <c r="P39" s="53"/>
      <c r="Q39" s="53"/>
      <c r="R39" s="53"/>
      <c r="S39" s="53"/>
      <c r="T39" s="53"/>
      <c r="U39" s="54"/>
    </row>
    <row r="40" spans="2:21" ht="73.5" customHeight="1" x14ac:dyDescent="0.2">
      <c r="B40" s="52" t="s">
        <v>105</v>
      </c>
      <c r="C40" s="53"/>
      <c r="D40" s="53"/>
      <c r="E40" s="53"/>
      <c r="F40" s="53"/>
      <c r="G40" s="53"/>
      <c r="H40" s="53"/>
      <c r="I40" s="53"/>
      <c r="J40" s="53"/>
      <c r="K40" s="53"/>
      <c r="L40" s="53"/>
      <c r="M40" s="53"/>
      <c r="N40" s="53"/>
      <c r="O40" s="53"/>
      <c r="P40" s="53"/>
      <c r="Q40" s="53"/>
      <c r="R40" s="53"/>
      <c r="S40" s="53"/>
      <c r="T40" s="53"/>
      <c r="U40" s="54"/>
    </row>
    <row r="41" spans="2:21" ht="86.25" customHeight="1" x14ac:dyDescent="0.2">
      <c r="B41" s="52" t="s">
        <v>106</v>
      </c>
      <c r="C41" s="53"/>
      <c r="D41" s="53"/>
      <c r="E41" s="53"/>
      <c r="F41" s="53"/>
      <c r="G41" s="53"/>
      <c r="H41" s="53"/>
      <c r="I41" s="53"/>
      <c r="J41" s="53"/>
      <c r="K41" s="53"/>
      <c r="L41" s="53"/>
      <c r="M41" s="53"/>
      <c r="N41" s="53"/>
      <c r="O41" s="53"/>
      <c r="P41" s="53"/>
      <c r="Q41" s="53"/>
      <c r="R41" s="53"/>
      <c r="S41" s="53"/>
      <c r="T41" s="53"/>
      <c r="U41" s="54"/>
    </row>
    <row r="42" spans="2:21" ht="120" customHeight="1" x14ac:dyDescent="0.2">
      <c r="B42" s="52" t="s">
        <v>107</v>
      </c>
      <c r="C42" s="53"/>
      <c r="D42" s="53"/>
      <c r="E42" s="53"/>
      <c r="F42" s="53"/>
      <c r="G42" s="53"/>
      <c r="H42" s="53"/>
      <c r="I42" s="53"/>
      <c r="J42" s="53"/>
      <c r="K42" s="53"/>
      <c r="L42" s="53"/>
      <c r="M42" s="53"/>
      <c r="N42" s="53"/>
      <c r="O42" s="53"/>
      <c r="P42" s="53"/>
      <c r="Q42" s="53"/>
      <c r="R42" s="53"/>
      <c r="S42" s="53"/>
      <c r="T42" s="53"/>
      <c r="U42" s="54"/>
    </row>
    <row r="43" spans="2:21" ht="119.25" customHeight="1" x14ac:dyDescent="0.2">
      <c r="B43" s="52" t="s">
        <v>108</v>
      </c>
      <c r="C43" s="53"/>
      <c r="D43" s="53"/>
      <c r="E43" s="53"/>
      <c r="F43" s="53"/>
      <c r="G43" s="53"/>
      <c r="H43" s="53"/>
      <c r="I43" s="53"/>
      <c r="J43" s="53"/>
      <c r="K43" s="53"/>
      <c r="L43" s="53"/>
      <c r="M43" s="53"/>
      <c r="N43" s="53"/>
      <c r="O43" s="53"/>
      <c r="P43" s="53"/>
      <c r="Q43" s="53"/>
      <c r="R43" s="53"/>
      <c r="S43" s="53"/>
      <c r="T43" s="53"/>
      <c r="U43" s="54"/>
    </row>
    <row r="44" spans="2:21" ht="114.75" customHeight="1" x14ac:dyDescent="0.2">
      <c r="B44" s="52" t="s">
        <v>109</v>
      </c>
      <c r="C44" s="53"/>
      <c r="D44" s="53"/>
      <c r="E44" s="53"/>
      <c r="F44" s="53"/>
      <c r="G44" s="53"/>
      <c r="H44" s="53"/>
      <c r="I44" s="53"/>
      <c r="J44" s="53"/>
      <c r="K44" s="53"/>
      <c r="L44" s="53"/>
      <c r="M44" s="53"/>
      <c r="N44" s="53"/>
      <c r="O44" s="53"/>
      <c r="P44" s="53"/>
      <c r="Q44" s="53"/>
      <c r="R44" s="53"/>
      <c r="S44" s="53"/>
      <c r="T44" s="53"/>
      <c r="U44" s="54"/>
    </row>
    <row r="45" spans="2:21" ht="120" customHeight="1" x14ac:dyDescent="0.2">
      <c r="B45" s="52" t="s">
        <v>110</v>
      </c>
      <c r="C45" s="53"/>
      <c r="D45" s="53"/>
      <c r="E45" s="53"/>
      <c r="F45" s="53"/>
      <c r="G45" s="53"/>
      <c r="H45" s="53"/>
      <c r="I45" s="53"/>
      <c r="J45" s="53"/>
      <c r="K45" s="53"/>
      <c r="L45" s="53"/>
      <c r="M45" s="53"/>
      <c r="N45" s="53"/>
      <c r="O45" s="53"/>
      <c r="P45" s="53"/>
      <c r="Q45" s="53"/>
      <c r="R45" s="53"/>
      <c r="S45" s="53"/>
      <c r="T45" s="53"/>
      <c r="U45" s="54"/>
    </row>
    <row r="46" spans="2:21" ht="111.75" customHeight="1" x14ac:dyDescent="0.2">
      <c r="B46" s="52" t="s">
        <v>111</v>
      </c>
      <c r="C46" s="53"/>
      <c r="D46" s="53"/>
      <c r="E46" s="53"/>
      <c r="F46" s="53"/>
      <c r="G46" s="53"/>
      <c r="H46" s="53"/>
      <c r="I46" s="53"/>
      <c r="J46" s="53"/>
      <c r="K46" s="53"/>
      <c r="L46" s="53"/>
      <c r="M46" s="53"/>
      <c r="N46" s="53"/>
      <c r="O46" s="53"/>
      <c r="P46" s="53"/>
      <c r="Q46" s="53"/>
      <c r="R46" s="53"/>
      <c r="S46" s="53"/>
      <c r="T46" s="53"/>
      <c r="U46" s="54"/>
    </row>
    <row r="47" spans="2:21" ht="88.5" customHeight="1" x14ac:dyDescent="0.2">
      <c r="B47" s="52" t="s">
        <v>112</v>
      </c>
      <c r="C47" s="53"/>
      <c r="D47" s="53"/>
      <c r="E47" s="53"/>
      <c r="F47" s="53"/>
      <c r="G47" s="53"/>
      <c r="H47" s="53"/>
      <c r="I47" s="53"/>
      <c r="J47" s="53"/>
      <c r="K47" s="53"/>
      <c r="L47" s="53"/>
      <c r="M47" s="53"/>
      <c r="N47" s="53"/>
      <c r="O47" s="53"/>
      <c r="P47" s="53"/>
      <c r="Q47" s="53"/>
      <c r="R47" s="53"/>
      <c r="S47" s="53"/>
      <c r="T47" s="53"/>
      <c r="U47" s="54"/>
    </row>
    <row r="48" spans="2:21" ht="81.75" customHeight="1" x14ac:dyDescent="0.2">
      <c r="B48" s="52" t="s">
        <v>113</v>
      </c>
      <c r="C48" s="53"/>
      <c r="D48" s="53"/>
      <c r="E48" s="53"/>
      <c r="F48" s="53"/>
      <c r="G48" s="53"/>
      <c r="H48" s="53"/>
      <c r="I48" s="53"/>
      <c r="J48" s="53"/>
      <c r="K48" s="53"/>
      <c r="L48" s="53"/>
      <c r="M48" s="53"/>
      <c r="N48" s="53"/>
      <c r="O48" s="53"/>
      <c r="P48" s="53"/>
      <c r="Q48" s="53"/>
      <c r="R48" s="53"/>
      <c r="S48" s="53"/>
      <c r="T48" s="53"/>
      <c r="U48" s="54"/>
    </row>
    <row r="49" spans="2:21" ht="105.75" customHeight="1" thickBot="1" x14ac:dyDescent="0.25">
      <c r="B49" s="55" t="s">
        <v>114</v>
      </c>
      <c r="C49" s="56"/>
      <c r="D49" s="56"/>
      <c r="E49" s="56"/>
      <c r="F49" s="56"/>
      <c r="G49" s="56"/>
      <c r="H49" s="56"/>
      <c r="I49" s="56"/>
      <c r="J49" s="56"/>
      <c r="K49" s="56"/>
      <c r="L49" s="56"/>
      <c r="M49" s="56"/>
      <c r="N49" s="56"/>
      <c r="O49" s="56"/>
      <c r="P49" s="56"/>
      <c r="Q49" s="56"/>
      <c r="R49" s="56"/>
      <c r="S49" s="56"/>
      <c r="T49" s="56"/>
      <c r="U49" s="57"/>
    </row>
  </sheetData>
  <mergeCells count="88">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C24:H24"/>
    <mergeCell ref="I24:K24"/>
    <mergeCell ref="L24:O24"/>
    <mergeCell ref="C25:H25"/>
    <mergeCell ref="I25:K25"/>
    <mergeCell ref="L25:O25"/>
    <mergeCell ref="B39:U39"/>
    <mergeCell ref="C26:H26"/>
    <mergeCell ref="I26:K26"/>
    <mergeCell ref="L26:O26"/>
    <mergeCell ref="B30:D30"/>
    <mergeCell ref="B31:D31"/>
    <mergeCell ref="B33:U33"/>
    <mergeCell ref="B34:U34"/>
    <mergeCell ref="B35:U35"/>
    <mergeCell ref="B36:U36"/>
    <mergeCell ref="B37:U37"/>
    <mergeCell ref="B38:U38"/>
    <mergeCell ref="B46:U46"/>
    <mergeCell ref="B47:U47"/>
    <mergeCell ref="B48:U48"/>
    <mergeCell ref="B49:U49"/>
    <mergeCell ref="B40:U40"/>
    <mergeCell ref="B41:U41"/>
    <mergeCell ref="B42:U42"/>
    <mergeCell ref="B43:U43"/>
    <mergeCell ref="B44:U44"/>
    <mergeCell ref="B45:U45"/>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7"/>
  <sheetViews>
    <sheetView topLeftCell="H22" zoomScale="80" zoomScaleNormal="80" zoomScaleSheetLayoutView="80" workbookViewId="0">
      <selection activeCell="J23" sqref="J23"/>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75" style="1" customWidth="1"/>
    <col min="19" max="19" width="13" style="1" customWidth="1"/>
    <col min="20" max="20" width="10.75" style="1" customWidth="1"/>
    <col min="21" max="21" width="12.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115</v>
      </c>
      <c r="D4" s="96" t="s">
        <v>116</v>
      </c>
      <c r="E4" s="96"/>
      <c r="F4" s="96"/>
      <c r="G4" s="96"/>
      <c r="H4" s="96"/>
      <c r="I4" s="35"/>
      <c r="J4" s="36" t="s">
        <v>9</v>
      </c>
      <c r="K4" s="37" t="s">
        <v>10</v>
      </c>
      <c r="L4" s="97" t="s">
        <v>2</v>
      </c>
      <c r="M4" s="97"/>
      <c r="N4" s="97"/>
      <c r="O4" s="97"/>
      <c r="P4" s="36" t="s">
        <v>11</v>
      </c>
      <c r="Q4" s="97" t="s">
        <v>12</v>
      </c>
      <c r="R4" s="97"/>
      <c r="S4" s="36" t="s">
        <v>13</v>
      </c>
      <c r="T4" s="97"/>
      <c r="U4" s="98"/>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63.75" customHeight="1" thickBot="1" x14ac:dyDescent="0.25">
      <c r="B6" s="38" t="s">
        <v>16</v>
      </c>
      <c r="C6" s="69" t="s">
        <v>17</v>
      </c>
      <c r="D6" s="69"/>
      <c r="E6" s="69"/>
      <c r="F6" s="69"/>
      <c r="G6" s="69"/>
      <c r="H6" s="39"/>
      <c r="I6" s="39"/>
      <c r="J6" s="39" t="s">
        <v>18</v>
      </c>
      <c r="K6" s="69" t="s">
        <v>19</v>
      </c>
      <c r="L6" s="69"/>
      <c r="M6" s="69"/>
      <c r="N6" s="40"/>
      <c r="O6" s="39" t="s">
        <v>20</v>
      </c>
      <c r="P6" s="69" t="s">
        <v>21</v>
      </c>
      <c r="Q6" s="69"/>
      <c r="R6" s="41"/>
      <c r="S6" s="39" t="s">
        <v>22</v>
      </c>
      <c r="T6" s="69" t="s">
        <v>117</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86"/>
      <c r="K9" s="86"/>
      <c r="L9" s="86" t="s">
        <v>30</v>
      </c>
      <c r="M9" s="86"/>
      <c r="N9" s="86"/>
      <c r="O9" s="86"/>
      <c r="P9" s="86" t="s">
        <v>31</v>
      </c>
      <c r="Q9" s="86" t="s">
        <v>32</v>
      </c>
      <c r="R9" s="89" t="s">
        <v>33</v>
      </c>
      <c r="S9" s="90"/>
      <c r="T9" s="86" t="s">
        <v>34</v>
      </c>
      <c r="U9" s="91" t="s">
        <v>35</v>
      </c>
    </row>
    <row r="10" spans="1:21" ht="26.25" customHeight="1" thickBot="1" x14ac:dyDescent="0.25">
      <c r="B10" s="73"/>
      <c r="C10" s="78"/>
      <c r="D10" s="78"/>
      <c r="E10" s="78"/>
      <c r="F10" s="78"/>
      <c r="G10" s="78"/>
      <c r="H10" s="79"/>
      <c r="I10" s="87"/>
      <c r="J10" s="88"/>
      <c r="K10" s="88"/>
      <c r="L10" s="88"/>
      <c r="M10" s="88"/>
      <c r="N10" s="88"/>
      <c r="O10" s="88"/>
      <c r="P10" s="88"/>
      <c r="Q10" s="88"/>
      <c r="R10" s="9" t="s">
        <v>36</v>
      </c>
      <c r="S10" s="10" t="s">
        <v>37</v>
      </c>
      <c r="T10" s="88"/>
      <c r="U10" s="92"/>
    </row>
    <row r="11" spans="1:21" ht="114.75" customHeight="1" thickTop="1" thickBot="1" x14ac:dyDescent="0.25">
      <c r="A11" s="11"/>
      <c r="B11" s="12" t="s">
        <v>38</v>
      </c>
      <c r="C11" s="67" t="s">
        <v>118</v>
      </c>
      <c r="D11" s="67"/>
      <c r="E11" s="67"/>
      <c r="F11" s="67"/>
      <c r="G11" s="67"/>
      <c r="H11" s="67"/>
      <c r="I11" s="67" t="s">
        <v>40</v>
      </c>
      <c r="J11" s="67"/>
      <c r="K11" s="67"/>
      <c r="L11" s="68" t="s">
        <v>119</v>
      </c>
      <c r="M11" s="68"/>
      <c r="N11" s="68"/>
      <c r="O11" s="68"/>
      <c r="P11" s="13" t="s">
        <v>120</v>
      </c>
      <c r="Q11" s="13" t="s">
        <v>43</v>
      </c>
      <c r="R11" s="42" t="s">
        <v>44</v>
      </c>
      <c r="S11" s="42">
        <v>77.349999999999994</v>
      </c>
      <c r="T11" s="42">
        <v>78.06</v>
      </c>
      <c r="U11" s="43">
        <f>100.9</f>
        <v>100.9</v>
      </c>
    </row>
    <row r="12" spans="1:21" ht="101.25" customHeight="1" thickTop="1" x14ac:dyDescent="0.2">
      <c r="A12" s="11"/>
      <c r="B12" s="12" t="s">
        <v>45</v>
      </c>
      <c r="C12" s="67" t="s">
        <v>121</v>
      </c>
      <c r="D12" s="67"/>
      <c r="E12" s="67"/>
      <c r="F12" s="67"/>
      <c r="G12" s="67"/>
      <c r="H12" s="67"/>
      <c r="I12" s="67" t="s">
        <v>122</v>
      </c>
      <c r="J12" s="67"/>
      <c r="K12" s="67"/>
      <c r="L12" s="68" t="s">
        <v>123</v>
      </c>
      <c r="M12" s="68"/>
      <c r="N12" s="68"/>
      <c r="O12" s="68"/>
      <c r="P12" s="13" t="s">
        <v>54</v>
      </c>
      <c r="Q12" s="13" t="s">
        <v>60</v>
      </c>
      <c r="R12" s="42">
        <v>96.4</v>
      </c>
      <c r="S12" s="42">
        <v>96.4</v>
      </c>
      <c r="T12" s="42">
        <v>96.6</v>
      </c>
      <c r="U12" s="43">
        <f>100.2</f>
        <v>100.2</v>
      </c>
    </row>
    <row r="13" spans="1:21" ht="96.75" customHeight="1" x14ac:dyDescent="0.2">
      <c r="A13" s="11"/>
      <c r="B13" s="14" t="s">
        <v>51</v>
      </c>
      <c r="C13" s="58" t="s">
        <v>51</v>
      </c>
      <c r="D13" s="58"/>
      <c r="E13" s="58"/>
      <c r="F13" s="58"/>
      <c r="G13" s="58"/>
      <c r="H13" s="58"/>
      <c r="I13" s="58" t="s">
        <v>124</v>
      </c>
      <c r="J13" s="58"/>
      <c r="K13" s="58"/>
      <c r="L13" s="59" t="s">
        <v>125</v>
      </c>
      <c r="M13" s="59"/>
      <c r="N13" s="59"/>
      <c r="O13" s="59"/>
      <c r="P13" s="15" t="s">
        <v>57</v>
      </c>
      <c r="Q13" s="15" t="s">
        <v>60</v>
      </c>
      <c r="R13" s="44">
        <v>4.21</v>
      </c>
      <c r="S13" s="44">
        <v>4.21</v>
      </c>
      <c r="T13" s="44">
        <v>4.29</v>
      </c>
      <c r="U13" s="45">
        <f>98.1</f>
        <v>98.1</v>
      </c>
    </row>
    <row r="14" spans="1:21" ht="108" customHeight="1" thickBot="1" x14ac:dyDescent="0.25">
      <c r="A14" s="11"/>
      <c r="B14" s="14" t="s">
        <v>51</v>
      </c>
      <c r="C14" s="58" t="s">
        <v>51</v>
      </c>
      <c r="D14" s="58"/>
      <c r="E14" s="58"/>
      <c r="F14" s="58"/>
      <c r="G14" s="58"/>
      <c r="H14" s="58"/>
      <c r="I14" s="58" t="s">
        <v>126</v>
      </c>
      <c r="J14" s="58"/>
      <c r="K14" s="58"/>
      <c r="L14" s="59" t="s">
        <v>127</v>
      </c>
      <c r="M14" s="59"/>
      <c r="N14" s="59"/>
      <c r="O14" s="59"/>
      <c r="P14" s="15" t="s">
        <v>128</v>
      </c>
      <c r="Q14" s="15" t="s">
        <v>129</v>
      </c>
      <c r="R14" s="44">
        <v>3.6</v>
      </c>
      <c r="S14" s="44">
        <v>3.6</v>
      </c>
      <c r="T14" s="44">
        <v>3.15</v>
      </c>
      <c r="U14" s="45">
        <f>87.5</f>
        <v>87.5</v>
      </c>
    </row>
    <row r="15" spans="1:21" ht="105.75" customHeight="1" thickTop="1" x14ac:dyDescent="0.2">
      <c r="A15" s="11"/>
      <c r="B15" s="12" t="s">
        <v>65</v>
      </c>
      <c r="C15" s="67" t="s">
        <v>130</v>
      </c>
      <c r="D15" s="67"/>
      <c r="E15" s="67"/>
      <c r="F15" s="67"/>
      <c r="G15" s="67"/>
      <c r="H15" s="67"/>
      <c r="I15" s="67" t="s">
        <v>131</v>
      </c>
      <c r="J15" s="67"/>
      <c r="K15" s="67"/>
      <c r="L15" s="68" t="s">
        <v>132</v>
      </c>
      <c r="M15" s="68"/>
      <c r="N15" s="68"/>
      <c r="O15" s="68"/>
      <c r="P15" s="13" t="s">
        <v>54</v>
      </c>
      <c r="Q15" s="13" t="s">
        <v>133</v>
      </c>
      <c r="R15" s="42">
        <v>31.34</v>
      </c>
      <c r="S15" s="42">
        <v>31.34</v>
      </c>
      <c r="T15" s="42">
        <v>31.68</v>
      </c>
      <c r="U15" s="43">
        <f>101.08</f>
        <v>101.08</v>
      </c>
    </row>
    <row r="16" spans="1:21" ht="133.5" customHeight="1" x14ac:dyDescent="0.2">
      <c r="A16" s="11"/>
      <c r="B16" s="14" t="s">
        <v>51</v>
      </c>
      <c r="C16" s="58" t="s">
        <v>134</v>
      </c>
      <c r="D16" s="58"/>
      <c r="E16" s="58"/>
      <c r="F16" s="58"/>
      <c r="G16" s="58"/>
      <c r="H16" s="58"/>
      <c r="I16" s="58" t="s">
        <v>135</v>
      </c>
      <c r="J16" s="58"/>
      <c r="K16" s="58"/>
      <c r="L16" s="59" t="s">
        <v>136</v>
      </c>
      <c r="M16" s="59"/>
      <c r="N16" s="59"/>
      <c r="O16" s="59"/>
      <c r="P16" s="15" t="s">
        <v>54</v>
      </c>
      <c r="Q16" s="15" t="s">
        <v>60</v>
      </c>
      <c r="R16" s="44">
        <v>65.72</v>
      </c>
      <c r="S16" s="44">
        <v>65.72</v>
      </c>
      <c r="T16" s="44">
        <v>65.400000000000006</v>
      </c>
      <c r="U16" s="45">
        <f>99.51</f>
        <v>99.51</v>
      </c>
    </row>
    <row r="17" spans="1:22" ht="141" customHeight="1" x14ac:dyDescent="0.2">
      <c r="A17" s="11"/>
      <c r="B17" s="14" t="s">
        <v>51</v>
      </c>
      <c r="C17" s="58" t="s">
        <v>137</v>
      </c>
      <c r="D17" s="58"/>
      <c r="E17" s="58"/>
      <c r="F17" s="58"/>
      <c r="G17" s="58"/>
      <c r="H17" s="58"/>
      <c r="I17" s="58" t="s">
        <v>138</v>
      </c>
      <c r="J17" s="58"/>
      <c r="K17" s="58"/>
      <c r="L17" s="59" t="s">
        <v>139</v>
      </c>
      <c r="M17" s="59"/>
      <c r="N17" s="59"/>
      <c r="O17" s="59"/>
      <c r="P17" s="15" t="s">
        <v>54</v>
      </c>
      <c r="Q17" s="15" t="s">
        <v>83</v>
      </c>
      <c r="R17" s="44">
        <v>28</v>
      </c>
      <c r="S17" s="44">
        <v>28</v>
      </c>
      <c r="T17" s="44">
        <v>27.59</v>
      </c>
      <c r="U17" s="45">
        <f>98.5</f>
        <v>98.5</v>
      </c>
    </row>
    <row r="18" spans="1:22" ht="126.75" customHeight="1" thickBot="1" x14ac:dyDescent="0.25">
      <c r="A18" s="11"/>
      <c r="B18" s="14" t="s">
        <v>51</v>
      </c>
      <c r="C18" s="58" t="s">
        <v>51</v>
      </c>
      <c r="D18" s="58"/>
      <c r="E18" s="58"/>
      <c r="F18" s="58"/>
      <c r="G18" s="58"/>
      <c r="H18" s="58"/>
      <c r="I18" s="58" t="s">
        <v>140</v>
      </c>
      <c r="J18" s="58"/>
      <c r="K18" s="58"/>
      <c r="L18" s="59" t="s">
        <v>141</v>
      </c>
      <c r="M18" s="59"/>
      <c r="N18" s="59"/>
      <c r="O18" s="59"/>
      <c r="P18" s="15" t="s">
        <v>54</v>
      </c>
      <c r="Q18" s="15" t="s">
        <v>83</v>
      </c>
      <c r="R18" s="44">
        <v>92.3</v>
      </c>
      <c r="S18" s="44">
        <v>92.3</v>
      </c>
      <c r="T18" s="44">
        <v>93.99</v>
      </c>
      <c r="U18" s="45">
        <f>101.83</f>
        <v>101.83</v>
      </c>
    </row>
    <row r="19" spans="1:22" ht="75" customHeight="1" thickTop="1" x14ac:dyDescent="0.2">
      <c r="A19" s="11"/>
      <c r="B19" s="12" t="s">
        <v>79</v>
      </c>
      <c r="C19" s="67" t="s">
        <v>142</v>
      </c>
      <c r="D19" s="67"/>
      <c r="E19" s="67"/>
      <c r="F19" s="67"/>
      <c r="G19" s="67"/>
      <c r="H19" s="67"/>
      <c r="I19" s="67" t="s">
        <v>143</v>
      </c>
      <c r="J19" s="67"/>
      <c r="K19" s="67"/>
      <c r="L19" s="68" t="s">
        <v>144</v>
      </c>
      <c r="M19" s="68"/>
      <c r="N19" s="68"/>
      <c r="O19" s="68"/>
      <c r="P19" s="13" t="s">
        <v>145</v>
      </c>
      <c r="Q19" s="13" t="s">
        <v>146</v>
      </c>
      <c r="R19" s="42">
        <v>229.09</v>
      </c>
      <c r="S19" s="42">
        <v>229.09</v>
      </c>
      <c r="T19" s="42">
        <v>211.09</v>
      </c>
      <c r="U19" s="43">
        <f>92.14</f>
        <v>92.14</v>
      </c>
    </row>
    <row r="20" spans="1:22" ht="196.5" customHeight="1" thickBot="1" x14ac:dyDescent="0.25">
      <c r="A20" s="11"/>
      <c r="B20" s="14" t="s">
        <v>51</v>
      </c>
      <c r="C20" s="58" t="s">
        <v>147</v>
      </c>
      <c r="D20" s="58"/>
      <c r="E20" s="58"/>
      <c r="F20" s="58"/>
      <c r="G20" s="58"/>
      <c r="H20" s="58"/>
      <c r="I20" s="58" t="s">
        <v>148</v>
      </c>
      <c r="J20" s="58"/>
      <c r="K20" s="58"/>
      <c r="L20" s="59" t="s">
        <v>149</v>
      </c>
      <c r="M20" s="59"/>
      <c r="N20" s="59"/>
      <c r="O20" s="59"/>
      <c r="P20" s="15" t="s">
        <v>54</v>
      </c>
      <c r="Q20" s="15" t="s">
        <v>133</v>
      </c>
      <c r="R20" s="44">
        <v>96.05</v>
      </c>
      <c r="S20" s="44">
        <v>96.05</v>
      </c>
      <c r="T20" s="44">
        <v>95.91</v>
      </c>
      <c r="U20" s="45">
        <f>99.85</f>
        <v>99.85</v>
      </c>
    </row>
    <row r="21" spans="1:22" ht="14.25" customHeight="1" thickTop="1" thickBot="1" x14ac:dyDescent="0.25">
      <c r="B21" s="4" t="s">
        <v>90</v>
      </c>
      <c r="C21" s="5"/>
      <c r="D21" s="5"/>
      <c r="E21" s="5"/>
      <c r="F21" s="5"/>
      <c r="G21" s="5"/>
      <c r="H21" s="6"/>
      <c r="I21" s="6"/>
      <c r="J21" s="6"/>
      <c r="K21" s="6"/>
      <c r="L21" s="6"/>
      <c r="M21" s="6"/>
      <c r="N21" s="6"/>
      <c r="O21" s="6"/>
      <c r="P21" s="6"/>
      <c r="Q21" s="6"/>
      <c r="R21" s="6"/>
      <c r="S21" s="6"/>
      <c r="T21" s="6"/>
      <c r="U21" s="7"/>
      <c r="V21" s="16"/>
    </row>
    <row r="22" spans="1:22" ht="26.25" customHeight="1" thickTop="1" x14ac:dyDescent="0.2">
      <c r="B22" s="17"/>
      <c r="C22" s="18"/>
      <c r="D22" s="18"/>
      <c r="E22" s="18"/>
      <c r="F22" s="18"/>
      <c r="G22" s="18"/>
      <c r="H22" s="19"/>
      <c r="I22" s="19"/>
      <c r="J22" s="19"/>
      <c r="K22" s="19"/>
      <c r="L22" s="19"/>
      <c r="M22" s="19"/>
      <c r="N22" s="19"/>
      <c r="O22" s="19"/>
      <c r="P22" s="19"/>
      <c r="Q22" s="19"/>
      <c r="R22" s="20"/>
      <c r="S22" s="21" t="s">
        <v>33</v>
      </c>
      <c r="T22" s="21" t="s">
        <v>91</v>
      </c>
      <c r="U22" s="8" t="s">
        <v>92</v>
      </c>
    </row>
    <row r="23" spans="1:22" ht="45.75" customHeight="1" thickBot="1" x14ac:dyDescent="0.25">
      <c r="B23" s="22"/>
      <c r="C23" s="23"/>
      <c r="D23" s="23"/>
      <c r="E23" s="23"/>
      <c r="F23" s="23"/>
      <c r="G23" s="23"/>
      <c r="H23" s="24"/>
      <c r="I23" s="24"/>
      <c r="J23" s="24"/>
      <c r="K23" s="24"/>
      <c r="L23" s="24"/>
      <c r="M23" s="24"/>
      <c r="N23" s="24"/>
      <c r="O23" s="24"/>
      <c r="P23" s="24"/>
      <c r="Q23" s="24"/>
      <c r="R23" s="24"/>
      <c r="S23" s="25" t="s">
        <v>93</v>
      </c>
      <c r="T23" s="26" t="s">
        <v>93</v>
      </c>
      <c r="U23" s="26" t="s">
        <v>94</v>
      </c>
    </row>
    <row r="24" spans="1:22" ht="16.5" customHeight="1" thickBot="1" x14ac:dyDescent="0.25">
      <c r="B24" s="60" t="s">
        <v>95</v>
      </c>
      <c r="C24" s="61"/>
      <c r="D24" s="61"/>
      <c r="E24" s="27"/>
      <c r="F24" s="27"/>
      <c r="G24" s="27"/>
      <c r="H24" s="28"/>
      <c r="I24" s="28"/>
      <c r="J24" s="28"/>
      <c r="K24" s="28"/>
      <c r="L24" s="28"/>
      <c r="M24" s="28"/>
      <c r="N24" s="28"/>
      <c r="O24" s="28"/>
      <c r="P24" s="29"/>
      <c r="Q24" s="29"/>
      <c r="R24" s="29"/>
      <c r="S24" s="46">
        <v>146474.133286</v>
      </c>
      <c r="T24" s="46">
        <v>149203.47989363017</v>
      </c>
      <c r="U24" s="47">
        <f>+IF(ISERR(T24/S24*100),"N/A",ROUND(T24/S24*100,1))</f>
        <v>101.9</v>
      </c>
    </row>
    <row r="25" spans="1:22" ht="15" customHeight="1" thickBot="1" x14ac:dyDescent="0.25">
      <c r="B25" s="62" t="s">
        <v>96</v>
      </c>
      <c r="C25" s="63"/>
      <c r="D25" s="63"/>
      <c r="E25" s="30"/>
      <c r="F25" s="30"/>
      <c r="G25" s="30"/>
      <c r="H25" s="31"/>
      <c r="I25" s="31"/>
      <c r="J25" s="31"/>
      <c r="K25" s="31"/>
      <c r="L25" s="31"/>
      <c r="M25" s="31"/>
      <c r="N25" s="31"/>
      <c r="O25" s="31"/>
      <c r="P25" s="32"/>
      <c r="Q25" s="32"/>
      <c r="R25" s="32"/>
      <c r="S25" s="46">
        <v>148135.60043473868</v>
      </c>
      <c r="T25" s="46">
        <v>149203.47989363017</v>
      </c>
      <c r="U25" s="47">
        <f>+IF(ISERR(T25/S25*100),"N/A",ROUND(T25/S25*100,1))</f>
        <v>100.7</v>
      </c>
    </row>
    <row r="26" spans="1:22" ht="14.85" customHeight="1" thickTop="1" thickBot="1" x14ac:dyDescent="0.25">
      <c r="B26" s="4" t="s">
        <v>97</v>
      </c>
      <c r="C26" s="5"/>
      <c r="D26" s="5"/>
      <c r="E26" s="5"/>
      <c r="F26" s="5"/>
      <c r="G26" s="5"/>
      <c r="H26" s="6"/>
      <c r="I26" s="6"/>
      <c r="J26" s="6"/>
      <c r="K26" s="6"/>
      <c r="L26" s="6"/>
      <c r="M26" s="6"/>
      <c r="N26" s="6"/>
      <c r="O26" s="6"/>
      <c r="P26" s="6"/>
      <c r="Q26" s="6"/>
      <c r="R26" s="6"/>
      <c r="S26" s="6"/>
      <c r="T26" s="6"/>
      <c r="U26" s="7"/>
    </row>
    <row r="27" spans="1:22" ht="44.25" customHeight="1" thickTop="1" x14ac:dyDescent="0.2">
      <c r="B27" s="64" t="s">
        <v>98</v>
      </c>
      <c r="C27" s="65"/>
      <c r="D27" s="65"/>
      <c r="E27" s="65"/>
      <c r="F27" s="65"/>
      <c r="G27" s="65"/>
      <c r="H27" s="65"/>
      <c r="I27" s="65"/>
      <c r="J27" s="65"/>
      <c r="K27" s="65"/>
      <c r="L27" s="65"/>
      <c r="M27" s="65"/>
      <c r="N27" s="65"/>
      <c r="O27" s="65"/>
      <c r="P27" s="65"/>
      <c r="Q27" s="65"/>
      <c r="R27" s="65"/>
      <c r="S27" s="65"/>
      <c r="T27" s="65"/>
      <c r="U27" s="66"/>
    </row>
    <row r="28" spans="1:22" ht="107.25" customHeight="1" x14ac:dyDescent="0.2">
      <c r="B28" s="52" t="s">
        <v>150</v>
      </c>
      <c r="C28" s="53"/>
      <c r="D28" s="53"/>
      <c r="E28" s="53"/>
      <c r="F28" s="53"/>
      <c r="G28" s="53"/>
      <c r="H28" s="53"/>
      <c r="I28" s="53"/>
      <c r="J28" s="53"/>
      <c r="K28" s="53"/>
      <c r="L28" s="53"/>
      <c r="M28" s="53"/>
      <c r="N28" s="53"/>
      <c r="O28" s="53"/>
      <c r="P28" s="53"/>
      <c r="Q28" s="53"/>
      <c r="R28" s="53"/>
      <c r="S28" s="53"/>
      <c r="T28" s="53"/>
      <c r="U28" s="54"/>
    </row>
    <row r="29" spans="1:22" ht="96" customHeight="1" x14ac:dyDescent="0.2">
      <c r="B29" s="52" t="s">
        <v>151</v>
      </c>
      <c r="C29" s="53"/>
      <c r="D29" s="53"/>
      <c r="E29" s="53"/>
      <c r="F29" s="53"/>
      <c r="G29" s="53"/>
      <c r="H29" s="53"/>
      <c r="I29" s="53"/>
      <c r="J29" s="53"/>
      <c r="K29" s="53"/>
      <c r="L29" s="53"/>
      <c r="M29" s="53"/>
      <c r="N29" s="53"/>
      <c r="O29" s="53"/>
      <c r="P29" s="53"/>
      <c r="Q29" s="53"/>
      <c r="R29" s="53"/>
      <c r="S29" s="53"/>
      <c r="T29" s="53"/>
      <c r="U29" s="54"/>
    </row>
    <row r="30" spans="1:22" ht="96" customHeight="1" x14ac:dyDescent="0.2">
      <c r="B30" s="52" t="s">
        <v>152</v>
      </c>
      <c r="C30" s="53"/>
      <c r="D30" s="53"/>
      <c r="E30" s="53"/>
      <c r="F30" s="53"/>
      <c r="G30" s="53"/>
      <c r="H30" s="53"/>
      <c r="I30" s="53"/>
      <c r="J30" s="53"/>
      <c r="K30" s="53"/>
      <c r="L30" s="53"/>
      <c r="M30" s="53"/>
      <c r="N30" s="53"/>
      <c r="O30" s="53"/>
      <c r="P30" s="53"/>
      <c r="Q30" s="53"/>
      <c r="R30" s="53"/>
      <c r="S30" s="53"/>
      <c r="T30" s="53"/>
      <c r="U30" s="54"/>
    </row>
    <row r="31" spans="1:22" ht="96" customHeight="1" x14ac:dyDescent="0.2">
      <c r="B31" s="52" t="s">
        <v>153</v>
      </c>
      <c r="C31" s="53"/>
      <c r="D31" s="53"/>
      <c r="E31" s="53"/>
      <c r="F31" s="53"/>
      <c r="G31" s="53"/>
      <c r="H31" s="53"/>
      <c r="I31" s="53"/>
      <c r="J31" s="53"/>
      <c r="K31" s="53"/>
      <c r="L31" s="53"/>
      <c r="M31" s="53"/>
      <c r="N31" s="53"/>
      <c r="O31" s="53"/>
      <c r="P31" s="53"/>
      <c r="Q31" s="53"/>
      <c r="R31" s="53"/>
      <c r="S31" s="53"/>
      <c r="T31" s="53"/>
      <c r="U31" s="54"/>
    </row>
    <row r="32" spans="1:22" ht="96" customHeight="1" x14ac:dyDescent="0.2">
      <c r="B32" s="52" t="s">
        <v>154</v>
      </c>
      <c r="C32" s="53"/>
      <c r="D32" s="53"/>
      <c r="E32" s="53"/>
      <c r="F32" s="53"/>
      <c r="G32" s="53"/>
      <c r="H32" s="53"/>
      <c r="I32" s="53"/>
      <c r="J32" s="53"/>
      <c r="K32" s="53"/>
      <c r="L32" s="53"/>
      <c r="M32" s="53"/>
      <c r="N32" s="53"/>
      <c r="O32" s="53"/>
      <c r="P32" s="53"/>
      <c r="Q32" s="53"/>
      <c r="R32" s="53"/>
      <c r="S32" s="53"/>
      <c r="T32" s="53"/>
      <c r="U32" s="54"/>
    </row>
    <row r="33" spans="2:21" ht="96" customHeight="1" x14ac:dyDescent="0.2">
      <c r="B33" s="52" t="s">
        <v>155</v>
      </c>
      <c r="C33" s="53"/>
      <c r="D33" s="53"/>
      <c r="E33" s="53"/>
      <c r="F33" s="53"/>
      <c r="G33" s="53"/>
      <c r="H33" s="53"/>
      <c r="I33" s="53"/>
      <c r="J33" s="53"/>
      <c r="K33" s="53"/>
      <c r="L33" s="53"/>
      <c r="M33" s="53"/>
      <c r="N33" s="53"/>
      <c r="O33" s="53"/>
      <c r="P33" s="53"/>
      <c r="Q33" s="53"/>
      <c r="R33" s="53"/>
      <c r="S33" s="53"/>
      <c r="T33" s="53"/>
      <c r="U33" s="54"/>
    </row>
    <row r="34" spans="2:21" ht="96" customHeight="1" x14ac:dyDescent="0.2">
      <c r="B34" s="52" t="s">
        <v>267</v>
      </c>
      <c r="C34" s="53"/>
      <c r="D34" s="53"/>
      <c r="E34" s="53"/>
      <c r="F34" s="53"/>
      <c r="G34" s="53"/>
      <c r="H34" s="53"/>
      <c r="I34" s="53"/>
      <c r="J34" s="53"/>
      <c r="K34" s="53"/>
      <c r="L34" s="53"/>
      <c r="M34" s="53"/>
      <c r="N34" s="53"/>
      <c r="O34" s="53"/>
      <c r="P34" s="53"/>
      <c r="Q34" s="53"/>
      <c r="R34" s="53"/>
      <c r="S34" s="53"/>
      <c r="T34" s="53"/>
      <c r="U34" s="54"/>
    </row>
    <row r="35" spans="2:21" ht="122.25" customHeight="1" x14ac:dyDescent="0.2">
      <c r="B35" s="52" t="s">
        <v>156</v>
      </c>
      <c r="C35" s="53"/>
      <c r="D35" s="53"/>
      <c r="E35" s="53"/>
      <c r="F35" s="53"/>
      <c r="G35" s="53"/>
      <c r="H35" s="53"/>
      <c r="I35" s="53"/>
      <c r="J35" s="53"/>
      <c r="K35" s="53"/>
      <c r="L35" s="53"/>
      <c r="M35" s="53"/>
      <c r="N35" s="53"/>
      <c r="O35" s="53"/>
      <c r="P35" s="53"/>
      <c r="Q35" s="53"/>
      <c r="R35" s="53"/>
      <c r="S35" s="53"/>
      <c r="T35" s="53"/>
      <c r="U35" s="54"/>
    </row>
    <row r="36" spans="2:21" ht="83.25" customHeight="1" x14ac:dyDescent="0.2">
      <c r="B36" s="52" t="s">
        <v>157</v>
      </c>
      <c r="C36" s="53"/>
      <c r="D36" s="53"/>
      <c r="E36" s="53"/>
      <c r="F36" s="53"/>
      <c r="G36" s="53"/>
      <c r="H36" s="53"/>
      <c r="I36" s="53"/>
      <c r="J36" s="53"/>
      <c r="K36" s="53"/>
      <c r="L36" s="53"/>
      <c r="M36" s="53"/>
      <c r="N36" s="53"/>
      <c r="O36" s="53"/>
      <c r="P36" s="53"/>
      <c r="Q36" s="53"/>
      <c r="R36" s="53"/>
      <c r="S36" s="53"/>
      <c r="T36" s="53"/>
      <c r="U36" s="54"/>
    </row>
    <row r="37" spans="2:21" ht="78.75" customHeight="1" thickBot="1" x14ac:dyDescent="0.25">
      <c r="B37" s="55" t="s">
        <v>158</v>
      </c>
      <c r="C37" s="56"/>
      <c r="D37" s="56"/>
      <c r="E37" s="56"/>
      <c r="F37" s="56"/>
      <c r="G37" s="56"/>
      <c r="H37" s="56"/>
      <c r="I37" s="56"/>
      <c r="J37" s="56"/>
      <c r="K37" s="56"/>
      <c r="L37" s="56"/>
      <c r="M37" s="56"/>
      <c r="N37" s="56"/>
      <c r="O37" s="56"/>
      <c r="P37" s="56"/>
      <c r="Q37" s="56"/>
      <c r="R37" s="56"/>
      <c r="S37" s="56"/>
      <c r="T37" s="56"/>
      <c r="U37" s="57"/>
    </row>
  </sheetData>
  <mergeCells count="6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7:U27"/>
    <mergeCell ref="C18:H18"/>
    <mergeCell ref="I18:K18"/>
    <mergeCell ref="L18:O18"/>
    <mergeCell ref="C19:H19"/>
    <mergeCell ref="I19:K19"/>
    <mergeCell ref="L19:O19"/>
    <mergeCell ref="C20:H20"/>
    <mergeCell ref="I20:K20"/>
    <mergeCell ref="L20:O20"/>
    <mergeCell ref="B24:D24"/>
    <mergeCell ref="B25:D25"/>
    <mergeCell ref="B34:U34"/>
    <mergeCell ref="B35:U35"/>
    <mergeCell ref="B36:U36"/>
    <mergeCell ref="B37:U37"/>
    <mergeCell ref="B28:U28"/>
    <mergeCell ref="B29:U29"/>
    <mergeCell ref="B30:U30"/>
    <mergeCell ref="B31:U31"/>
    <mergeCell ref="B32:U32"/>
    <mergeCell ref="B33:U33"/>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5"/>
  <sheetViews>
    <sheetView topLeftCell="H16" zoomScale="80" zoomScaleNormal="80" zoomScaleSheetLayoutView="80" workbookViewId="0">
      <selection activeCell="I16" sqref="I16:K16"/>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75" style="1" customWidth="1"/>
    <col min="19" max="19" width="13" style="1" customWidth="1"/>
    <col min="20" max="20" width="10.75" style="1" customWidth="1"/>
    <col min="21" max="21" width="12.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159</v>
      </c>
      <c r="D4" s="96" t="s">
        <v>160</v>
      </c>
      <c r="E4" s="96"/>
      <c r="F4" s="96"/>
      <c r="G4" s="96"/>
      <c r="H4" s="96"/>
      <c r="I4" s="35"/>
      <c r="J4" s="36" t="s">
        <v>9</v>
      </c>
      <c r="K4" s="37" t="s">
        <v>10</v>
      </c>
      <c r="L4" s="97" t="s">
        <v>2</v>
      </c>
      <c r="M4" s="97"/>
      <c r="N4" s="97"/>
      <c r="O4" s="97"/>
      <c r="P4" s="36" t="s">
        <v>11</v>
      </c>
      <c r="Q4" s="97" t="s">
        <v>12</v>
      </c>
      <c r="R4" s="97"/>
      <c r="S4" s="36" t="s">
        <v>13</v>
      </c>
      <c r="T4" s="97"/>
      <c r="U4" s="98"/>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59.25" customHeight="1" thickBot="1" x14ac:dyDescent="0.25">
      <c r="B6" s="38" t="s">
        <v>16</v>
      </c>
      <c r="C6" s="69" t="s">
        <v>17</v>
      </c>
      <c r="D6" s="69"/>
      <c r="E6" s="69"/>
      <c r="F6" s="69"/>
      <c r="G6" s="69"/>
      <c r="H6" s="39"/>
      <c r="I6" s="39"/>
      <c r="J6" s="39" t="s">
        <v>18</v>
      </c>
      <c r="K6" s="69" t="s">
        <v>19</v>
      </c>
      <c r="L6" s="69"/>
      <c r="M6" s="69"/>
      <c r="N6" s="40"/>
      <c r="O6" s="39" t="s">
        <v>20</v>
      </c>
      <c r="P6" s="69" t="s">
        <v>161</v>
      </c>
      <c r="Q6" s="69"/>
      <c r="R6" s="41"/>
      <c r="S6" s="39" t="s">
        <v>22</v>
      </c>
      <c r="T6" s="69" t="s">
        <v>162</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86"/>
      <c r="K9" s="86"/>
      <c r="L9" s="86" t="s">
        <v>30</v>
      </c>
      <c r="M9" s="86"/>
      <c r="N9" s="86"/>
      <c r="O9" s="86"/>
      <c r="P9" s="86" t="s">
        <v>31</v>
      </c>
      <c r="Q9" s="86" t="s">
        <v>32</v>
      </c>
      <c r="R9" s="89" t="s">
        <v>33</v>
      </c>
      <c r="S9" s="90"/>
      <c r="T9" s="86" t="s">
        <v>34</v>
      </c>
      <c r="U9" s="91" t="s">
        <v>35</v>
      </c>
    </row>
    <row r="10" spans="1:21" ht="26.25" customHeight="1" thickBot="1" x14ac:dyDescent="0.25">
      <c r="B10" s="73"/>
      <c r="C10" s="78"/>
      <c r="D10" s="78"/>
      <c r="E10" s="78"/>
      <c r="F10" s="78"/>
      <c r="G10" s="78"/>
      <c r="H10" s="79"/>
      <c r="I10" s="87"/>
      <c r="J10" s="88"/>
      <c r="K10" s="88"/>
      <c r="L10" s="88"/>
      <c r="M10" s="88"/>
      <c r="N10" s="88"/>
      <c r="O10" s="88"/>
      <c r="P10" s="88"/>
      <c r="Q10" s="88"/>
      <c r="R10" s="9" t="s">
        <v>36</v>
      </c>
      <c r="S10" s="10" t="s">
        <v>37</v>
      </c>
      <c r="T10" s="88"/>
      <c r="U10" s="92"/>
    </row>
    <row r="11" spans="1:21" ht="323.25" customHeight="1" thickTop="1" thickBot="1" x14ac:dyDescent="0.25">
      <c r="A11" s="11"/>
      <c r="B11" s="12" t="s">
        <v>38</v>
      </c>
      <c r="C11" s="67" t="s">
        <v>163</v>
      </c>
      <c r="D11" s="67"/>
      <c r="E11" s="67"/>
      <c r="F11" s="67"/>
      <c r="G11" s="67"/>
      <c r="H11" s="67"/>
      <c r="I11" s="67" t="s">
        <v>164</v>
      </c>
      <c r="J11" s="67"/>
      <c r="K11" s="67"/>
      <c r="L11" s="68" t="s">
        <v>165</v>
      </c>
      <c r="M11" s="68"/>
      <c r="N11" s="68"/>
      <c r="O11" s="68"/>
      <c r="P11" s="13" t="s">
        <v>54</v>
      </c>
      <c r="Q11" s="13" t="s">
        <v>60</v>
      </c>
      <c r="R11" s="42">
        <v>75.75</v>
      </c>
      <c r="S11" s="42">
        <v>67.45</v>
      </c>
      <c r="T11" s="42">
        <v>67.84</v>
      </c>
      <c r="U11" s="43">
        <f>100.57</f>
        <v>100.57</v>
      </c>
    </row>
    <row r="12" spans="1:21" ht="97.5" customHeight="1" thickTop="1" thickBot="1" x14ac:dyDescent="0.25">
      <c r="A12" s="11"/>
      <c r="B12" s="12" t="s">
        <v>45</v>
      </c>
      <c r="C12" s="67" t="s">
        <v>166</v>
      </c>
      <c r="D12" s="67"/>
      <c r="E12" s="67"/>
      <c r="F12" s="67"/>
      <c r="G12" s="67"/>
      <c r="H12" s="67"/>
      <c r="I12" s="67" t="s">
        <v>167</v>
      </c>
      <c r="J12" s="67"/>
      <c r="K12" s="67"/>
      <c r="L12" s="68" t="s">
        <v>168</v>
      </c>
      <c r="M12" s="68"/>
      <c r="N12" s="68"/>
      <c r="O12" s="68"/>
      <c r="P12" s="13" t="s">
        <v>54</v>
      </c>
      <c r="Q12" s="13" t="s">
        <v>169</v>
      </c>
      <c r="R12" s="42">
        <v>108.1</v>
      </c>
      <c r="S12" s="42">
        <v>107.56</v>
      </c>
      <c r="T12" s="42">
        <v>107.27</v>
      </c>
      <c r="U12" s="43">
        <f>99.73</f>
        <v>99.73</v>
      </c>
    </row>
    <row r="13" spans="1:21" ht="98.25" customHeight="1" thickTop="1" x14ac:dyDescent="0.2">
      <c r="A13" s="11"/>
      <c r="B13" s="12" t="s">
        <v>65</v>
      </c>
      <c r="C13" s="67" t="s">
        <v>170</v>
      </c>
      <c r="D13" s="67"/>
      <c r="E13" s="67"/>
      <c r="F13" s="67"/>
      <c r="G13" s="67"/>
      <c r="H13" s="67"/>
      <c r="I13" s="67" t="s">
        <v>171</v>
      </c>
      <c r="J13" s="67"/>
      <c r="K13" s="67"/>
      <c r="L13" s="68" t="s">
        <v>172</v>
      </c>
      <c r="M13" s="68"/>
      <c r="N13" s="68"/>
      <c r="O13" s="68"/>
      <c r="P13" s="13" t="s">
        <v>173</v>
      </c>
      <c r="Q13" s="13" t="s">
        <v>169</v>
      </c>
      <c r="R13" s="42">
        <v>28.35</v>
      </c>
      <c r="S13" s="42">
        <v>28.35</v>
      </c>
      <c r="T13" s="42">
        <v>29.62</v>
      </c>
      <c r="U13" s="43">
        <f>95.52</f>
        <v>95.52</v>
      </c>
    </row>
    <row r="14" spans="1:21" ht="117.75" customHeight="1" x14ac:dyDescent="0.2">
      <c r="A14" s="11"/>
      <c r="B14" s="14" t="s">
        <v>51</v>
      </c>
      <c r="C14" s="58" t="s">
        <v>51</v>
      </c>
      <c r="D14" s="58"/>
      <c r="E14" s="58"/>
      <c r="F14" s="58"/>
      <c r="G14" s="58"/>
      <c r="H14" s="58"/>
      <c r="I14" s="58" t="s">
        <v>174</v>
      </c>
      <c r="J14" s="58"/>
      <c r="K14" s="58"/>
      <c r="L14" s="59" t="s">
        <v>175</v>
      </c>
      <c r="M14" s="59"/>
      <c r="N14" s="59"/>
      <c r="O14" s="59"/>
      <c r="P14" s="15" t="s">
        <v>54</v>
      </c>
      <c r="Q14" s="15" t="s">
        <v>169</v>
      </c>
      <c r="R14" s="44">
        <v>99.07</v>
      </c>
      <c r="S14" s="44">
        <v>99.08</v>
      </c>
      <c r="T14" s="44">
        <v>98.92</v>
      </c>
      <c r="U14" s="45">
        <f>99.84</f>
        <v>99.84</v>
      </c>
    </row>
    <row r="15" spans="1:21" ht="93" customHeight="1" x14ac:dyDescent="0.2">
      <c r="A15" s="11"/>
      <c r="B15" s="14" t="s">
        <v>51</v>
      </c>
      <c r="C15" s="58" t="s">
        <v>176</v>
      </c>
      <c r="D15" s="58"/>
      <c r="E15" s="58"/>
      <c r="F15" s="58"/>
      <c r="G15" s="58"/>
      <c r="H15" s="58"/>
      <c r="I15" s="58" t="s">
        <v>177</v>
      </c>
      <c r="J15" s="58"/>
      <c r="K15" s="58"/>
      <c r="L15" s="59" t="s">
        <v>178</v>
      </c>
      <c r="M15" s="59"/>
      <c r="N15" s="59"/>
      <c r="O15" s="59"/>
      <c r="P15" s="15" t="s">
        <v>54</v>
      </c>
      <c r="Q15" s="15" t="s">
        <v>169</v>
      </c>
      <c r="R15" s="44">
        <v>104.28</v>
      </c>
      <c r="S15" s="44">
        <v>104.15</v>
      </c>
      <c r="T15" s="44">
        <v>103.67</v>
      </c>
      <c r="U15" s="45">
        <f>99.53</f>
        <v>99.53</v>
      </c>
    </row>
    <row r="16" spans="1:21" ht="90.75" customHeight="1" thickBot="1" x14ac:dyDescent="0.25">
      <c r="A16" s="11"/>
      <c r="B16" s="14" t="s">
        <v>51</v>
      </c>
      <c r="C16" s="58" t="s">
        <v>51</v>
      </c>
      <c r="D16" s="58"/>
      <c r="E16" s="58"/>
      <c r="F16" s="58"/>
      <c r="G16" s="58"/>
      <c r="H16" s="58"/>
      <c r="I16" s="58" t="s">
        <v>179</v>
      </c>
      <c r="J16" s="58"/>
      <c r="K16" s="58"/>
      <c r="L16" s="59" t="s">
        <v>180</v>
      </c>
      <c r="M16" s="59"/>
      <c r="N16" s="59"/>
      <c r="O16" s="59"/>
      <c r="P16" s="15" t="s">
        <v>54</v>
      </c>
      <c r="Q16" s="15" t="s">
        <v>169</v>
      </c>
      <c r="R16" s="44">
        <v>103.97</v>
      </c>
      <c r="S16" s="44">
        <v>103.91</v>
      </c>
      <c r="T16" s="44">
        <v>103.89</v>
      </c>
      <c r="U16" s="45">
        <f>99.98</f>
        <v>99.98</v>
      </c>
    </row>
    <row r="17" spans="1:22" ht="101.25" customHeight="1" thickTop="1" x14ac:dyDescent="0.2">
      <c r="A17" s="11"/>
      <c r="B17" s="12" t="s">
        <v>79</v>
      </c>
      <c r="C17" s="67" t="s">
        <v>181</v>
      </c>
      <c r="D17" s="67"/>
      <c r="E17" s="67"/>
      <c r="F17" s="67"/>
      <c r="G17" s="67"/>
      <c r="H17" s="67"/>
      <c r="I17" s="67" t="s">
        <v>182</v>
      </c>
      <c r="J17" s="67"/>
      <c r="K17" s="67"/>
      <c r="L17" s="68" t="s">
        <v>183</v>
      </c>
      <c r="M17" s="68"/>
      <c r="N17" s="68"/>
      <c r="O17" s="68"/>
      <c r="P17" s="13" t="s">
        <v>54</v>
      </c>
      <c r="Q17" s="13" t="s">
        <v>83</v>
      </c>
      <c r="R17" s="42">
        <v>77.8</v>
      </c>
      <c r="S17" s="42">
        <v>77.8</v>
      </c>
      <c r="T17" s="42">
        <v>81.400000000000006</v>
      </c>
      <c r="U17" s="43">
        <f>104.62</f>
        <v>104.62</v>
      </c>
    </row>
    <row r="18" spans="1:22" ht="75" customHeight="1" x14ac:dyDescent="0.2">
      <c r="A18" s="11"/>
      <c r="B18" s="14" t="s">
        <v>51</v>
      </c>
      <c r="C18" s="58" t="s">
        <v>51</v>
      </c>
      <c r="D18" s="58"/>
      <c r="E18" s="58"/>
      <c r="F18" s="58"/>
      <c r="G18" s="58"/>
      <c r="H18" s="58"/>
      <c r="I18" s="58" t="s">
        <v>184</v>
      </c>
      <c r="J18" s="58"/>
      <c r="K18" s="58"/>
      <c r="L18" s="59" t="s">
        <v>185</v>
      </c>
      <c r="M18" s="59"/>
      <c r="N18" s="59"/>
      <c r="O18" s="59"/>
      <c r="P18" s="15" t="s">
        <v>54</v>
      </c>
      <c r="Q18" s="15" t="s">
        <v>83</v>
      </c>
      <c r="R18" s="44" t="s">
        <v>44</v>
      </c>
      <c r="S18" s="44">
        <v>100</v>
      </c>
      <c r="T18" s="44">
        <v>116</v>
      </c>
      <c r="U18" s="45">
        <f>116</f>
        <v>116</v>
      </c>
    </row>
    <row r="19" spans="1:22" ht="96.75" customHeight="1" thickBot="1" x14ac:dyDescent="0.25">
      <c r="A19" s="11"/>
      <c r="B19" s="14" t="s">
        <v>51</v>
      </c>
      <c r="C19" s="58" t="s">
        <v>186</v>
      </c>
      <c r="D19" s="58"/>
      <c r="E19" s="58"/>
      <c r="F19" s="58"/>
      <c r="G19" s="58"/>
      <c r="H19" s="58"/>
      <c r="I19" s="58" t="s">
        <v>187</v>
      </c>
      <c r="J19" s="58"/>
      <c r="K19" s="58"/>
      <c r="L19" s="59" t="s">
        <v>188</v>
      </c>
      <c r="M19" s="59"/>
      <c r="N19" s="59"/>
      <c r="O19" s="59"/>
      <c r="P19" s="15" t="s">
        <v>54</v>
      </c>
      <c r="Q19" s="15" t="s">
        <v>83</v>
      </c>
      <c r="R19" s="44">
        <v>100</v>
      </c>
      <c r="S19" s="44">
        <v>100</v>
      </c>
      <c r="T19" s="44">
        <v>100</v>
      </c>
      <c r="U19" s="45">
        <f>100</f>
        <v>100</v>
      </c>
    </row>
    <row r="20" spans="1:22" ht="14.25" customHeight="1" thickTop="1" thickBot="1" x14ac:dyDescent="0.25">
      <c r="B20" s="4" t="s">
        <v>90</v>
      </c>
      <c r="C20" s="5"/>
      <c r="D20" s="5"/>
      <c r="E20" s="5"/>
      <c r="F20" s="5"/>
      <c r="G20" s="5"/>
      <c r="H20" s="6"/>
      <c r="I20" s="6"/>
      <c r="J20" s="6"/>
      <c r="K20" s="6"/>
      <c r="L20" s="6"/>
      <c r="M20" s="6"/>
      <c r="N20" s="6"/>
      <c r="O20" s="6"/>
      <c r="P20" s="6"/>
      <c r="Q20" s="6"/>
      <c r="R20" s="6"/>
      <c r="S20" s="6"/>
      <c r="T20" s="6"/>
      <c r="U20" s="7"/>
      <c r="V20" s="16"/>
    </row>
    <row r="21" spans="1:22" ht="26.25" customHeight="1" thickTop="1" x14ac:dyDescent="0.2">
      <c r="B21" s="17"/>
      <c r="C21" s="18"/>
      <c r="D21" s="18"/>
      <c r="E21" s="18"/>
      <c r="F21" s="18"/>
      <c r="G21" s="18"/>
      <c r="H21" s="19"/>
      <c r="I21" s="19"/>
      <c r="J21" s="19"/>
      <c r="K21" s="19"/>
      <c r="L21" s="19"/>
      <c r="M21" s="19"/>
      <c r="N21" s="19"/>
      <c r="O21" s="19"/>
      <c r="P21" s="19"/>
      <c r="Q21" s="19"/>
      <c r="R21" s="20"/>
      <c r="S21" s="21" t="s">
        <v>33</v>
      </c>
      <c r="T21" s="21" t="s">
        <v>91</v>
      </c>
      <c r="U21" s="8" t="s">
        <v>92</v>
      </c>
    </row>
    <row r="22" spans="1:22" ht="36" customHeight="1" thickBot="1" x14ac:dyDescent="0.25">
      <c r="B22" s="22"/>
      <c r="C22" s="23"/>
      <c r="D22" s="23"/>
      <c r="E22" s="23"/>
      <c r="F22" s="23"/>
      <c r="G22" s="23"/>
      <c r="H22" s="24"/>
      <c r="I22" s="24"/>
      <c r="J22" s="24"/>
      <c r="K22" s="24"/>
      <c r="L22" s="24"/>
      <c r="M22" s="24"/>
      <c r="N22" s="24"/>
      <c r="O22" s="24"/>
      <c r="P22" s="24"/>
      <c r="Q22" s="24"/>
      <c r="R22" s="24"/>
      <c r="S22" s="25" t="s">
        <v>93</v>
      </c>
      <c r="T22" s="26" t="s">
        <v>93</v>
      </c>
      <c r="U22" s="26" t="s">
        <v>94</v>
      </c>
    </row>
    <row r="23" spans="1:22" ht="17.25" customHeight="1" thickBot="1" x14ac:dyDescent="0.25">
      <c r="B23" s="60" t="s">
        <v>95</v>
      </c>
      <c r="C23" s="61"/>
      <c r="D23" s="61"/>
      <c r="E23" s="27"/>
      <c r="F23" s="27"/>
      <c r="G23" s="27"/>
      <c r="H23" s="28"/>
      <c r="I23" s="28"/>
      <c r="J23" s="28"/>
      <c r="K23" s="28"/>
      <c r="L23" s="28"/>
      <c r="M23" s="28"/>
      <c r="N23" s="28"/>
      <c r="O23" s="28"/>
      <c r="P23" s="29"/>
      <c r="Q23" s="29"/>
      <c r="R23" s="29"/>
      <c r="S23" s="29">
        <v>5136.2117770000004</v>
      </c>
      <c r="T23" s="29">
        <v>5200.5042595100031</v>
      </c>
      <c r="U23" s="29">
        <f>+IF(ISERR(T23/S23*100),"N/A",ROUND(T23/S23*100,1))</f>
        <v>101.3</v>
      </c>
    </row>
    <row r="24" spans="1:22" ht="15.75" customHeight="1" thickBot="1" x14ac:dyDescent="0.25">
      <c r="B24" s="62" t="s">
        <v>96</v>
      </c>
      <c r="C24" s="63"/>
      <c r="D24" s="63"/>
      <c r="E24" s="30"/>
      <c r="F24" s="30"/>
      <c r="G24" s="30"/>
      <c r="H24" s="31"/>
      <c r="I24" s="31"/>
      <c r="J24" s="31"/>
      <c r="K24" s="31"/>
      <c r="L24" s="31"/>
      <c r="M24" s="31"/>
      <c r="N24" s="31"/>
      <c r="O24" s="31"/>
      <c r="P24" s="32"/>
      <c r="Q24" s="32"/>
      <c r="R24" s="32"/>
      <c r="S24" s="32">
        <v>5136.5192452230795</v>
      </c>
      <c r="T24" s="32">
        <v>5200.5042595100031</v>
      </c>
      <c r="U24" s="32">
        <f>+IF(ISERR(T24/S24*100),"N/A",ROUND(T24/S24*100,1))</f>
        <v>101.2</v>
      </c>
    </row>
    <row r="25" spans="1:22" ht="14.85" customHeight="1" thickTop="1" thickBot="1" x14ac:dyDescent="0.25">
      <c r="B25" s="4" t="s">
        <v>97</v>
      </c>
      <c r="C25" s="5"/>
      <c r="D25" s="5"/>
      <c r="E25" s="5"/>
      <c r="F25" s="5"/>
      <c r="G25" s="5"/>
      <c r="H25" s="6"/>
      <c r="I25" s="6"/>
      <c r="J25" s="6"/>
      <c r="K25" s="6"/>
      <c r="L25" s="6"/>
      <c r="M25" s="6"/>
      <c r="N25" s="6"/>
      <c r="O25" s="6"/>
      <c r="P25" s="6"/>
      <c r="Q25" s="6"/>
      <c r="R25" s="6"/>
      <c r="S25" s="6"/>
      <c r="T25" s="6"/>
      <c r="U25" s="7"/>
    </row>
    <row r="26" spans="1:22" ht="44.25" customHeight="1" thickTop="1" x14ac:dyDescent="0.2">
      <c r="B26" s="64" t="s">
        <v>98</v>
      </c>
      <c r="C26" s="65"/>
      <c r="D26" s="65"/>
      <c r="E26" s="65"/>
      <c r="F26" s="65"/>
      <c r="G26" s="65"/>
      <c r="H26" s="65"/>
      <c r="I26" s="65"/>
      <c r="J26" s="65"/>
      <c r="K26" s="65"/>
      <c r="L26" s="65"/>
      <c r="M26" s="65"/>
      <c r="N26" s="65"/>
      <c r="O26" s="65"/>
      <c r="P26" s="65"/>
      <c r="Q26" s="65"/>
      <c r="R26" s="65"/>
      <c r="S26" s="65"/>
      <c r="T26" s="65"/>
      <c r="U26" s="66"/>
    </row>
    <row r="27" spans="1:22" ht="170.25" customHeight="1" x14ac:dyDescent="0.2">
      <c r="B27" s="52" t="s">
        <v>189</v>
      </c>
      <c r="C27" s="53"/>
      <c r="D27" s="53"/>
      <c r="E27" s="53"/>
      <c r="F27" s="53"/>
      <c r="G27" s="53"/>
      <c r="H27" s="53"/>
      <c r="I27" s="53"/>
      <c r="J27" s="53"/>
      <c r="K27" s="53"/>
      <c r="L27" s="53"/>
      <c r="M27" s="53"/>
      <c r="N27" s="53"/>
      <c r="O27" s="53"/>
      <c r="P27" s="53"/>
      <c r="Q27" s="53"/>
      <c r="R27" s="53"/>
      <c r="S27" s="53"/>
      <c r="T27" s="53"/>
      <c r="U27" s="54"/>
    </row>
    <row r="28" spans="1:22" ht="76.5" customHeight="1" x14ac:dyDescent="0.2">
      <c r="B28" s="52" t="s">
        <v>190</v>
      </c>
      <c r="C28" s="53"/>
      <c r="D28" s="53"/>
      <c r="E28" s="53"/>
      <c r="F28" s="53"/>
      <c r="G28" s="53"/>
      <c r="H28" s="53"/>
      <c r="I28" s="53"/>
      <c r="J28" s="53"/>
      <c r="K28" s="53"/>
      <c r="L28" s="53"/>
      <c r="M28" s="53"/>
      <c r="N28" s="53"/>
      <c r="O28" s="53"/>
      <c r="P28" s="53"/>
      <c r="Q28" s="53"/>
      <c r="R28" s="53"/>
      <c r="S28" s="53"/>
      <c r="T28" s="53"/>
      <c r="U28" s="54"/>
    </row>
    <row r="29" spans="1:22" ht="72.75" customHeight="1" x14ac:dyDescent="0.2">
      <c r="B29" s="52" t="s">
        <v>269</v>
      </c>
      <c r="C29" s="53"/>
      <c r="D29" s="53"/>
      <c r="E29" s="53"/>
      <c r="F29" s="53"/>
      <c r="G29" s="53"/>
      <c r="H29" s="53"/>
      <c r="I29" s="53"/>
      <c r="J29" s="53"/>
      <c r="K29" s="53"/>
      <c r="L29" s="53"/>
      <c r="M29" s="53"/>
      <c r="N29" s="53"/>
      <c r="O29" s="53"/>
      <c r="P29" s="53"/>
      <c r="Q29" s="53"/>
      <c r="R29" s="53"/>
      <c r="S29" s="53"/>
      <c r="T29" s="53"/>
      <c r="U29" s="54"/>
    </row>
    <row r="30" spans="1:22" ht="85.5" customHeight="1" x14ac:dyDescent="0.2">
      <c r="B30" s="52" t="s">
        <v>191</v>
      </c>
      <c r="C30" s="53"/>
      <c r="D30" s="53"/>
      <c r="E30" s="53"/>
      <c r="F30" s="53"/>
      <c r="G30" s="53"/>
      <c r="H30" s="53"/>
      <c r="I30" s="53"/>
      <c r="J30" s="53"/>
      <c r="K30" s="53"/>
      <c r="L30" s="53"/>
      <c r="M30" s="53"/>
      <c r="N30" s="53"/>
      <c r="O30" s="53"/>
      <c r="P30" s="53"/>
      <c r="Q30" s="53"/>
      <c r="R30" s="53"/>
      <c r="S30" s="53"/>
      <c r="T30" s="53"/>
      <c r="U30" s="54"/>
    </row>
    <row r="31" spans="1:22" ht="66.75" customHeight="1" x14ac:dyDescent="0.2">
      <c r="B31" s="52" t="s">
        <v>192</v>
      </c>
      <c r="C31" s="53"/>
      <c r="D31" s="53"/>
      <c r="E31" s="53"/>
      <c r="F31" s="53"/>
      <c r="G31" s="53"/>
      <c r="H31" s="53"/>
      <c r="I31" s="53"/>
      <c r="J31" s="53"/>
      <c r="K31" s="53"/>
      <c r="L31" s="53"/>
      <c r="M31" s="53"/>
      <c r="N31" s="53"/>
      <c r="O31" s="53"/>
      <c r="P31" s="53"/>
      <c r="Q31" s="53"/>
      <c r="R31" s="53"/>
      <c r="S31" s="53"/>
      <c r="T31" s="53"/>
      <c r="U31" s="54"/>
    </row>
    <row r="32" spans="1:22" ht="77.25" customHeight="1" x14ac:dyDescent="0.2">
      <c r="B32" s="52" t="s">
        <v>193</v>
      </c>
      <c r="C32" s="53"/>
      <c r="D32" s="53"/>
      <c r="E32" s="53"/>
      <c r="F32" s="53"/>
      <c r="G32" s="53"/>
      <c r="H32" s="53"/>
      <c r="I32" s="53"/>
      <c r="J32" s="53"/>
      <c r="K32" s="53"/>
      <c r="L32" s="53"/>
      <c r="M32" s="53"/>
      <c r="N32" s="53"/>
      <c r="O32" s="53"/>
      <c r="P32" s="53"/>
      <c r="Q32" s="53"/>
      <c r="R32" s="53"/>
      <c r="S32" s="53"/>
      <c r="T32" s="53"/>
      <c r="U32" s="54"/>
    </row>
    <row r="33" spans="2:21" ht="34.5" customHeight="1" x14ac:dyDescent="0.2">
      <c r="B33" s="52" t="s">
        <v>194</v>
      </c>
      <c r="C33" s="53"/>
      <c r="D33" s="53"/>
      <c r="E33" s="53"/>
      <c r="F33" s="53"/>
      <c r="G33" s="53"/>
      <c r="H33" s="53"/>
      <c r="I33" s="53"/>
      <c r="J33" s="53"/>
      <c r="K33" s="53"/>
      <c r="L33" s="53"/>
      <c r="M33" s="53"/>
      <c r="N33" s="53"/>
      <c r="O33" s="53"/>
      <c r="P33" s="53"/>
      <c r="Q33" s="53"/>
      <c r="R33" s="53"/>
      <c r="S33" s="53"/>
      <c r="T33" s="53"/>
      <c r="U33" s="54"/>
    </row>
    <row r="34" spans="2:21" ht="140.25" customHeight="1" x14ac:dyDescent="0.2">
      <c r="B34" s="52" t="s">
        <v>195</v>
      </c>
      <c r="C34" s="53"/>
      <c r="D34" s="53"/>
      <c r="E34" s="53"/>
      <c r="F34" s="53"/>
      <c r="G34" s="53"/>
      <c r="H34" s="53"/>
      <c r="I34" s="53"/>
      <c r="J34" s="53"/>
      <c r="K34" s="53"/>
      <c r="L34" s="53"/>
      <c r="M34" s="53"/>
      <c r="N34" s="53"/>
      <c r="O34" s="53"/>
      <c r="P34" s="53"/>
      <c r="Q34" s="53"/>
      <c r="R34" s="53"/>
      <c r="S34" s="53"/>
      <c r="T34" s="53"/>
      <c r="U34" s="54"/>
    </row>
    <row r="35" spans="2:21" ht="53.25" customHeight="1" thickBot="1" x14ac:dyDescent="0.25">
      <c r="B35" s="55" t="s">
        <v>268</v>
      </c>
      <c r="C35" s="56"/>
      <c r="D35" s="56"/>
      <c r="E35" s="56"/>
      <c r="F35" s="56"/>
      <c r="G35" s="56"/>
      <c r="H35" s="56"/>
      <c r="I35" s="56"/>
      <c r="J35" s="56"/>
      <c r="K35" s="56"/>
      <c r="L35" s="56"/>
      <c r="M35" s="56"/>
      <c r="N35" s="56"/>
      <c r="O35" s="56"/>
      <c r="P35" s="56"/>
      <c r="Q35" s="56"/>
      <c r="R35" s="56"/>
      <c r="S35" s="56"/>
      <c r="T35" s="56"/>
      <c r="U35" s="57"/>
    </row>
  </sheetData>
  <mergeCells count="6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B35:U35"/>
    <mergeCell ref="B23:D23"/>
    <mergeCell ref="B24:D24"/>
    <mergeCell ref="B26:U26"/>
    <mergeCell ref="B27:U27"/>
    <mergeCell ref="B28:U28"/>
    <mergeCell ref="B29:U29"/>
    <mergeCell ref="B30:U30"/>
    <mergeCell ref="B31:U31"/>
    <mergeCell ref="B32:U32"/>
    <mergeCell ref="B33:U33"/>
    <mergeCell ref="B34:U34"/>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topLeftCell="J16" zoomScale="80" zoomScaleNormal="80" zoomScaleSheetLayoutView="80" workbookViewId="0">
      <selection activeCell="AB28" sqref="AB28"/>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75" style="1" customWidth="1"/>
    <col min="19" max="19" width="13" style="1" customWidth="1"/>
    <col min="20" max="20" width="10.75" style="1" customWidth="1"/>
    <col min="21" max="21" width="12.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196</v>
      </c>
      <c r="D4" s="96" t="s">
        <v>197</v>
      </c>
      <c r="E4" s="96"/>
      <c r="F4" s="96"/>
      <c r="G4" s="96"/>
      <c r="H4" s="96"/>
      <c r="I4" s="35"/>
      <c r="J4" s="36" t="s">
        <v>9</v>
      </c>
      <c r="K4" s="37" t="s">
        <v>10</v>
      </c>
      <c r="L4" s="97" t="s">
        <v>2</v>
      </c>
      <c r="M4" s="97"/>
      <c r="N4" s="97"/>
      <c r="O4" s="97"/>
      <c r="P4" s="36" t="s">
        <v>11</v>
      </c>
      <c r="Q4" s="97" t="s">
        <v>12</v>
      </c>
      <c r="R4" s="97"/>
      <c r="S4" s="36" t="s">
        <v>13</v>
      </c>
      <c r="T4" s="97" t="s">
        <v>14</v>
      </c>
      <c r="U4" s="98"/>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51.75" customHeight="1" thickBot="1" x14ac:dyDescent="0.25">
      <c r="B6" s="38" t="s">
        <v>16</v>
      </c>
      <c r="C6" s="69" t="s">
        <v>17</v>
      </c>
      <c r="D6" s="69"/>
      <c r="E6" s="69"/>
      <c r="F6" s="69"/>
      <c r="G6" s="69"/>
      <c r="H6" s="39"/>
      <c r="I6" s="39"/>
      <c r="J6" s="39" t="s">
        <v>18</v>
      </c>
      <c r="K6" s="69" t="s">
        <v>198</v>
      </c>
      <c r="L6" s="69"/>
      <c r="M6" s="69"/>
      <c r="N6" s="40"/>
      <c r="O6" s="39" t="s">
        <v>20</v>
      </c>
      <c r="P6" s="69" t="s">
        <v>199</v>
      </c>
      <c r="Q6" s="69"/>
      <c r="R6" s="41"/>
      <c r="S6" s="39" t="s">
        <v>22</v>
      </c>
      <c r="T6" s="69" t="s">
        <v>200</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86"/>
      <c r="K9" s="86"/>
      <c r="L9" s="86" t="s">
        <v>30</v>
      </c>
      <c r="M9" s="86"/>
      <c r="N9" s="86"/>
      <c r="O9" s="86"/>
      <c r="P9" s="86" t="s">
        <v>31</v>
      </c>
      <c r="Q9" s="86" t="s">
        <v>32</v>
      </c>
      <c r="R9" s="89" t="s">
        <v>33</v>
      </c>
      <c r="S9" s="90"/>
      <c r="T9" s="86" t="s">
        <v>34</v>
      </c>
      <c r="U9" s="91" t="s">
        <v>35</v>
      </c>
    </row>
    <row r="10" spans="1:21" ht="26.25" customHeight="1" thickBot="1" x14ac:dyDescent="0.25">
      <c r="B10" s="73"/>
      <c r="C10" s="78"/>
      <c r="D10" s="78"/>
      <c r="E10" s="78"/>
      <c r="F10" s="78"/>
      <c r="G10" s="78"/>
      <c r="H10" s="79"/>
      <c r="I10" s="87"/>
      <c r="J10" s="88"/>
      <c r="K10" s="88"/>
      <c r="L10" s="88"/>
      <c r="M10" s="88"/>
      <c r="N10" s="88"/>
      <c r="O10" s="88"/>
      <c r="P10" s="88"/>
      <c r="Q10" s="88"/>
      <c r="R10" s="9" t="s">
        <v>36</v>
      </c>
      <c r="S10" s="10" t="s">
        <v>37</v>
      </c>
      <c r="T10" s="88"/>
      <c r="U10" s="92"/>
    </row>
    <row r="11" spans="1:21" ht="138" customHeight="1" thickTop="1" thickBot="1" x14ac:dyDescent="0.25">
      <c r="A11" s="11"/>
      <c r="B11" s="12" t="s">
        <v>38</v>
      </c>
      <c r="C11" s="67" t="s">
        <v>201</v>
      </c>
      <c r="D11" s="67"/>
      <c r="E11" s="67"/>
      <c r="F11" s="67"/>
      <c r="G11" s="67"/>
      <c r="H11" s="67"/>
      <c r="I11" s="67" t="s">
        <v>202</v>
      </c>
      <c r="J11" s="67"/>
      <c r="K11" s="67"/>
      <c r="L11" s="67" t="s">
        <v>203</v>
      </c>
      <c r="M11" s="67"/>
      <c r="N11" s="67"/>
      <c r="O11" s="67"/>
      <c r="P11" s="13" t="s">
        <v>54</v>
      </c>
      <c r="Q11" s="13" t="s">
        <v>43</v>
      </c>
      <c r="R11" s="42">
        <v>1</v>
      </c>
      <c r="S11" s="42">
        <v>1</v>
      </c>
      <c r="T11" s="42">
        <v>1</v>
      </c>
      <c r="U11" s="43">
        <f>100</f>
        <v>100</v>
      </c>
    </row>
    <row r="12" spans="1:21" ht="75" customHeight="1" thickTop="1" thickBot="1" x14ac:dyDescent="0.25">
      <c r="A12" s="11"/>
      <c r="B12" s="12" t="s">
        <v>45</v>
      </c>
      <c r="C12" s="67" t="s">
        <v>204</v>
      </c>
      <c r="D12" s="67"/>
      <c r="E12" s="67"/>
      <c r="F12" s="67"/>
      <c r="G12" s="67"/>
      <c r="H12" s="67"/>
      <c r="I12" s="67" t="s">
        <v>205</v>
      </c>
      <c r="J12" s="67"/>
      <c r="K12" s="67"/>
      <c r="L12" s="67" t="s">
        <v>206</v>
      </c>
      <c r="M12" s="67"/>
      <c r="N12" s="67"/>
      <c r="O12" s="67"/>
      <c r="P12" s="13" t="s">
        <v>54</v>
      </c>
      <c r="Q12" s="13" t="s">
        <v>169</v>
      </c>
      <c r="R12" s="42">
        <v>25.86</v>
      </c>
      <c r="S12" s="42">
        <v>25.86</v>
      </c>
      <c r="T12" s="42">
        <v>23.8</v>
      </c>
      <c r="U12" s="43">
        <f>92.03</f>
        <v>92.03</v>
      </c>
    </row>
    <row r="13" spans="1:21" ht="75" customHeight="1" thickTop="1" x14ac:dyDescent="0.2">
      <c r="A13" s="11"/>
      <c r="B13" s="12" t="s">
        <v>65</v>
      </c>
      <c r="C13" s="67" t="s">
        <v>207</v>
      </c>
      <c r="D13" s="67"/>
      <c r="E13" s="67"/>
      <c r="F13" s="67"/>
      <c r="G13" s="67"/>
      <c r="H13" s="67"/>
      <c r="I13" s="67" t="s">
        <v>208</v>
      </c>
      <c r="J13" s="67"/>
      <c r="K13" s="67"/>
      <c r="L13" s="67" t="s">
        <v>209</v>
      </c>
      <c r="M13" s="67"/>
      <c r="N13" s="67"/>
      <c r="O13" s="67"/>
      <c r="P13" s="13" t="s">
        <v>210</v>
      </c>
      <c r="Q13" s="13" t="s">
        <v>211</v>
      </c>
      <c r="R13" s="42" t="s">
        <v>44</v>
      </c>
      <c r="S13" s="42">
        <v>85</v>
      </c>
      <c r="T13" s="42">
        <v>85.82</v>
      </c>
      <c r="U13" s="43">
        <f>100.96</f>
        <v>100.96</v>
      </c>
    </row>
    <row r="14" spans="1:21" ht="123.75" customHeight="1" thickBot="1" x14ac:dyDescent="0.25">
      <c r="A14" s="11"/>
      <c r="B14" s="14" t="s">
        <v>51</v>
      </c>
      <c r="C14" s="58" t="s">
        <v>212</v>
      </c>
      <c r="D14" s="58"/>
      <c r="E14" s="58"/>
      <c r="F14" s="58"/>
      <c r="G14" s="58"/>
      <c r="H14" s="58"/>
      <c r="I14" s="58" t="s">
        <v>213</v>
      </c>
      <c r="J14" s="58"/>
      <c r="K14" s="58"/>
      <c r="L14" s="58" t="s">
        <v>214</v>
      </c>
      <c r="M14" s="58"/>
      <c r="N14" s="58"/>
      <c r="O14" s="58"/>
      <c r="P14" s="15" t="s">
        <v>54</v>
      </c>
      <c r="Q14" s="15" t="s">
        <v>215</v>
      </c>
      <c r="R14" s="44" t="s">
        <v>44</v>
      </c>
      <c r="S14" s="44">
        <v>95</v>
      </c>
      <c r="T14" s="44">
        <v>96.73</v>
      </c>
      <c r="U14" s="45">
        <f>101.82</f>
        <v>101.82</v>
      </c>
    </row>
    <row r="15" spans="1:21" ht="100.5" customHeight="1" thickTop="1" x14ac:dyDescent="0.2">
      <c r="A15" s="11"/>
      <c r="B15" s="12" t="s">
        <v>79</v>
      </c>
      <c r="C15" s="67" t="s">
        <v>216</v>
      </c>
      <c r="D15" s="67"/>
      <c r="E15" s="67"/>
      <c r="F15" s="67"/>
      <c r="G15" s="67"/>
      <c r="H15" s="67"/>
      <c r="I15" s="67" t="s">
        <v>217</v>
      </c>
      <c r="J15" s="67"/>
      <c r="K15" s="67"/>
      <c r="L15" s="67" t="s">
        <v>218</v>
      </c>
      <c r="M15" s="67"/>
      <c r="N15" s="67"/>
      <c r="O15" s="67"/>
      <c r="P15" s="13" t="s">
        <v>54</v>
      </c>
      <c r="Q15" s="13" t="s">
        <v>83</v>
      </c>
      <c r="R15" s="42">
        <v>90</v>
      </c>
      <c r="S15" s="42">
        <v>90</v>
      </c>
      <c r="T15" s="42">
        <v>95.24</v>
      </c>
      <c r="U15" s="43">
        <f>105.82</f>
        <v>105.82</v>
      </c>
    </row>
    <row r="16" spans="1:21" ht="75" customHeight="1" thickBot="1" x14ac:dyDescent="0.25">
      <c r="A16" s="11"/>
      <c r="B16" s="14" t="s">
        <v>51</v>
      </c>
      <c r="C16" s="58" t="s">
        <v>219</v>
      </c>
      <c r="D16" s="58"/>
      <c r="E16" s="58"/>
      <c r="F16" s="58"/>
      <c r="G16" s="58"/>
      <c r="H16" s="58"/>
      <c r="I16" s="58" t="s">
        <v>220</v>
      </c>
      <c r="J16" s="58"/>
      <c r="K16" s="58"/>
      <c r="L16" s="58" t="s">
        <v>221</v>
      </c>
      <c r="M16" s="58"/>
      <c r="N16" s="58"/>
      <c r="O16" s="58"/>
      <c r="P16" s="15" t="s">
        <v>210</v>
      </c>
      <c r="Q16" s="15" t="s">
        <v>211</v>
      </c>
      <c r="R16" s="44" t="s">
        <v>44</v>
      </c>
      <c r="S16" s="44">
        <v>141597</v>
      </c>
      <c r="T16" s="44">
        <v>140219</v>
      </c>
      <c r="U16" s="45">
        <f>99.03</f>
        <v>99.03</v>
      </c>
    </row>
    <row r="17" spans="2:22" ht="14.25" customHeight="1" thickTop="1" thickBot="1" x14ac:dyDescent="0.25">
      <c r="B17" s="4" t="s">
        <v>90</v>
      </c>
      <c r="C17" s="5"/>
      <c r="D17" s="5"/>
      <c r="E17" s="5"/>
      <c r="F17" s="5"/>
      <c r="G17" s="5"/>
      <c r="H17" s="6"/>
      <c r="I17" s="6"/>
      <c r="J17" s="6"/>
      <c r="K17" s="6"/>
      <c r="L17" s="6"/>
      <c r="M17" s="6"/>
      <c r="N17" s="6"/>
      <c r="O17" s="6"/>
      <c r="P17" s="6"/>
      <c r="Q17" s="6"/>
      <c r="R17" s="6"/>
      <c r="S17" s="6"/>
      <c r="T17" s="6"/>
      <c r="U17" s="7"/>
      <c r="V17" s="16"/>
    </row>
    <row r="18" spans="2:22" ht="26.25" customHeight="1" thickTop="1" x14ac:dyDescent="0.2">
      <c r="B18" s="17"/>
      <c r="C18" s="18"/>
      <c r="D18" s="18"/>
      <c r="E18" s="18"/>
      <c r="F18" s="18"/>
      <c r="G18" s="18"/>
      <c r="H18" s="19"/>
      <c r="I18" s="19"/>
      <c r="J18" s="19"/>
      <c r="K18" s="19"/>
      <c r="L18" s="19"/>
      <c r="M18" s="19"/>
      <c r="N18" s="19"/>
      <c r="O18" s="19"/>
      <c r="P18" s="19"/>
      <c r="Q18" s="19"/>
      <c r="R18" s="20"/>
      <c r="S18" s="21" t="s">
        <v>33</v>
      </c>
      <c r="T18" s="21" t="s">
        <v>91</v>
      </c>
      <c r="U18" s="8" t="s">
        <v>92</v>
      </c>
    </row>
    <row r="19" spans="2:22" ht="37.5" customHeight="1" thickBot="1" x14ac:dyDescent="0.25">
      <c r="B19" s="22"/>
      <c r="C19" s="23"/>
      <c r="D19" s="23"/>
      <c r="E19" s="23"/>
      <c r="F19" s="23"/>
      <c r="G19" s="23"/>
      <c r="H19" s="24"/>
      <c r="I19" s="24"/>
      <c r="J19" s="24"/>
      <c r="K19" s="24"/>
      <c r="L19" s="24"/>
      <c r="M19" s="24"/>
      <c r="N19" s="24"/>
      <c r="O19" s="24"/>
      <c r="P19" s="24"/>
      <c r="Q19" s="24"/>
      <c r="R19" s="24"/>
      <c r="S19" s="25" t="s">
        <v>93</v>
      </c>
      <c r="T19" s="26" t="s">
        <v>93</v>
      </c>
      <c r="U19" s="26" t="s">
        <v>94</v>
      </c>
    </row>
    <row r="20" spans="2:22" ht="20.25" customHeight="1" thickBot="1" x14ac:dyDescent="0.25">
      <c r="B20" s="60" t="s">
        <v>95</v>
      </c>
      <c r="C20" s="61"/>
      <c r="D20" s="61"/>
      <c r="E20" s="27"/>
      <c r="F20" s="27"/>
      <c r="G20" s="27"/>
      <c r="H20" s="28"/>
      <c r="I20" s="28"/>
      <c r="J20" s="28"/>
      <c r="K20" s="28"/>
      <c r="L20" s="28"/>
      <c r="M20" s="28"/>
      <c r="N20" s="28"/>
      <c r="O20" s="28"/>
      <c r="P20" s="29"/>
      <c r="Q20" s="29"/>
      <c r="R20" s="29"/>
      <c r="S20" s="46">
        <v>8697.6526279999998</v>
      </c>
      <c r="T20" s="46">
        <v>8658.5197026000005</v>
      </c>
      <c r="U20" s="47">
        <f>+IF(ISERR(T20/S20*100),"N/A",ROUND(T20/S20*100,1))</f>
        <v>99.6</v>
      </c>
    </row>
    <row r="21" spans="2:22" ht="20.25" customHeight="1" thickBot="1" x14ac:dyDescent="0.25">
      <c r="B21" s="62" t="s">
        <v>96</v>
      </c>
      <c r="C21" s="63"/>
      <c r="D21" s="63"/>
      <c r="E21" s="30"/>
      <c r="F21" s="30"/>
      <c r="G21" s="30"/>
      <c r="H21" s="31"/>
      <c r="I21" s="31"/>
      <c r="J21" s="31"/>
      <c r="K21" s="31"/>
      <c r="L21" s="31"/>
      <c r="M21" s="31"/>
      <c r="N21" s="31"/>
      <c r="O21" s="31"/>
      <c r="P21" s="32"/>
      <c r="Q21" s="32"/>
      <c r="R21" s="32"/>
      <c r="S21" s="46">
        <v>8628.1824870546498</v>
      </c>
      <c r="T21" s="46">
        <v>8658.5197026000005</v>
      </c>
      <c r="U21" s="47">
        <f>+IF(ISERR(T21/S21*100),"N/A",ROUND(T21/S21*100,1))</f>
        <v>100.4</v>
      </c>
    </row>
    <row r="22" spans="2:22" ht="14.85" customHeight="1" thickTop="1" thickBot="1" x14ac:dyDescent="0.25">
      <c r="B22" s="4" t="s">
        <v>97</v>
      </c>
      <c r="C22" s="5"/>
      <c r="D22" s="5"/>
      <c r="E22" s="5"/>
      <c r="F22" s="5"/>
      <c r="G22" s="5"/>
      <c r="H22" s="6"/>
      <c r="I22" s="6"/>
      <c r="J22" s="6"/>
      <c r="K22" s="6"/>
      <c r="L22" s="6"/>
      <c r="M22" s="6"/>
      <c r="N22" s="6"/>
      <c r="O22" s="6"/>
      <c r="P22" s="6"/>
      <c r="Q22" s="6"/>
      <c r="R22" s="6"/>
      <c r="S22" s="6"/>
      <c r="T22" s="6"/>
      <c r="U22" s="7"/>
    </row>
    <row r="23" spans="2:22" ht="44.25" customHeight="1" thickTop="1" x14ac:dyDescent="0.2">
      <c r="B23" s="64" t="s">
        <v>98</v>
      </c>
      <c r="C23" s="65"/>
      <c r="D23" s="65"/>
      <c r="E23" s="65"/>
      <c r="F23" s="65"/>
      <c r="G23" s="65"/>
      <c r="H23" s="65"/>
      <c r="I23" s="65"/>
      <c r="J23" s="65"/>
      <c r="K23" s="65"/>
      <c r="L23" s="65"/>
      <c r="M23" s="65"/>
      <c r="N23" s="65"/>
      <c r="O23" s="65"/>
      <c r="P23" s="65"/>
      <c r="Q23" s="65"/>
      <c r="R23" s="65"/>
      <c r="S23" s="65"/>
      <c r="T23" s="65"/>
      <c r="U23" s="66"/>
    </row>
    <row r="24" spans="2:22" ht="72" customHeight="1" x14ac:dyDescent="0.2">
      <c r="B24" s="52" t="s">
        <v>271</v>
      </c>
      <c r="C24" s="53"/>
      <c r="D24" s="53"/>
      <c r="E24" s="53"/>
      <c r="F24" s="53"/>
      <c r="G24" s="53"/>
      <c r="H24" s="53"/>
      <c r="I24" s="53"/>
      <c r="J24" s="53"/>
      <c r="K24" s="53"/>
      <c r="L24" s="53"/>
      <c r="M24" s="53"/>
      <c r="N24" s="53"/>
      <c r="O24" s="53"/>
      <c r="P24" s="53"/>
      <c r="Q24" s="53"/>
      <c r="R24" s="53"/>
      <c r="S24" s="53"/>
      <c r="T24" s="53"/>
      <c r="U24" s="54"/>
    </row>
    <row r="25" spans="2:22" ht="62.25" customHeight="1" x14ac:dyDescent="0.2">
      <c r="B25" s="52" t="s">
        <v>272</v>
      </c>
      <c r="C25" s="53"/>
      <c r="D25" s="53"/>
      <c r="E25" s="53"/>
      <c r="F25" s="53"/>
      <c r="G25" s="53"/>
      <c r="H25" s="53"/>
      <c r="I25" s="53"/>
      <c r="J25" s="53"/>
      <c r="K25" s="53"/>
      <c r="L25" s="53"/>
      <c r="M25" s="53"/>
      <c r="N25" s="53"/>
      <c r="O25" s="53"/>
      <c r="P25" s="53"/>
      <c r="Q25" s="53"/>
      <c r="R25" s="53"/>
      <c r="S25" s="53"/>
      <c r="T25" s="53"/>
      <c r="U25" s="54"/>
    </row>
    <row r="26" spans="2:22" ht="56.25" customHeight="1" x14ac:dyDescent="0.2">
      <c r="B26" s="52" t="s">
        <v>273</v>
      </c>
      <c r="C26" s="53"/>
      <c r="D26" s="53"/>
      <c r="E26" s="53"/>
      <c r="F26" s="53"/>
      <c r="G26" s="53"/>
      <c r="H26" s="53"/>
      <c r="I26" s="53"/>
      <c r="J26" s="53"/>
      <c r="K26" s="53"/>
      <c r="L26" s="53"/>
      <c r="M26" s="53"/>
      <c r="N26" s="53"/>
      <c r="O26" s="53"/>
      <c r="P26" s="53"/>
      <c r="Q26" s="53"/>
      <c r="R26" s="53"/>
      <c r="S26" s="53"/>
      <c r="T26" s="53"/>
      <c r="U26" s="54"/>
    </row>
    <row r="27" spans="2:22" ht="56.25" customHeight="1" x14ac:dyDescent="0.2">
      <c r="B27" s="52" t="s">
        <v>274</v>
      </c>
      <c r="C27" s="53"/>
      <c r="D27" s="53"/>
      <c r="E27" s="53"/>
      <c r="F27" s="53"/>
      <c r="G27" s="53"/>
      <c r="H27" s="53"/>
      <c r="I27" s="53"/>
      <c r="J27" s="53"/>
      <c r="K27" s="53"/>
      <c r="L27" s="53"/>
      <c r="M27" s="53"/>
      <c r="N27" s="53"/>
      <c r="O27" s="53"/>
      <c r="P27" s="53"/>
      <c r="Q27" s="53"/>
      <c r="R27" s="53"/>
      <c r="S27" s="53"/>
      <c r="T27" s="53"/>
      <c r="U27" s="54"/>
    </row>
    <row r="28" spans="2:22" ht="56.25" customHeight="1" x14ac:dyDescent="0.2">
      <c r="B28" s="52" t="s">
        <v>275</v>
      </c>
      <c r="C28" s="53"/>
      <c r="D28" s="53"/>
      <c r="E28" s="53"/>
      <c r="F28" s="53"/>
      <c r="G28" s="53"/>
      <c r="H28" s="53"/>
      <c r="I28" s="53"/>
      <c r="J28" s="53"/>
      <c r="K28" s="53"/>
      <c r="L28" s="53"/>
      <c r="M28" s="53"/>
      <c r="N28" s="53"/>
      <c r="O28" s="53"/>
      <c r="P28" s="53"/>
      <c r="Q28" s="53"/>
      <c r="R28" s="53"/>
      <c r="S28" s="53"/>
      <c r="T28" s="53"/>
      <c r="U28" s="54"/>
    </row>
    <row r="29" spans="2:22" ht="56.25" customHeight="1" thickBot="1" x14ac:dyDescent="0.25">
      <c r="B29" s="55" t="s">
        <v>270</v>
      </c>
      <c r="C29" s="56"/>
      <c r="D29" s="56"/>
      <c r="E29" s="56"/>
      <c r="F29" s="56"/>
      <c r="G29" s="56"/>
      <c r="H29" s="56"/>
      <c r="I29" s="56"/>
      <c r="J29" s="56"/>
      <c r="K29" s="56"/>
      <c r="L29" s="56"/>
      <c r="M29" s="56"/>
      <c r="N29" s="56"/>
      <c r="O29" s="56"/>
      <c r="P29" s="56"/>
      <c r="Q29" s="56"/>
      <c r="R29" s="56"/>
      <c r="S29" s="56"/>
      <c r="T29" s="56"/>
      <c r="U29" s="57"/>
    </row>
  </sheetData>
  <mergeCells count="48">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B29:U29"/>
    <mergeCell ref="C16:H16"/>
    <mergeCell ref="I16:K16"/>
    <mergeCell ref="L16:O16"/>
    <mergeCell ref="B20:D20"/>
    <mergeCell ref="B21:D21"/>
    <mergeCell ref="B23:U23"/>
    <mergeCell ref="B24:U24"/>
    <mergeCell ref="B25:U25"/>
    <mergeCell ref="B26:U26"/>
    <mergeCell ref="B27:U27"/>
    <mergeCell ref="B28:U28"/>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1"/>
  <sheetViews>
    <sheetView tabSelected="1" topLeftCell="J23" zoomScale="80" zoomScaleNormal="80" zoomScaleSheetLayoutView="80" workbookViewId="0">
      <selection activeCell="J25" sqref="J25"/>
    </sheetView>
  </sheetViews>
  <sheetFormatPr baseColWidth="10" defaultColWidth="10" defaultRowHeight="12.75" x14ac:dyDescent="0.2"/>
  <cols>
    <col min="1" max="1" width="3.5" style="1" customWidth="1"/>
    <col min="2" max="2" width="15.12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10.75" style="1" customWidth="1"/>
    <col min="19" max="19" width="13" style="1" customWidth="1"/>
    <col min="20" max="20" width="10.75" style="1" customWidth="1"/>
    <col min="21" max="21" width="12.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8" t="s">
        <v>0</v>
      </c>
      <c r="C1" s="48"/>
      <c r="D1" s="48"/>
      <c r="E1" s="48"/>
      <c r="F1" s="48"/>
      <c r="G1" s="48"/>
      <c r="H1" s="48"/>
      <c r="I1" s="48"/>
      <c r="J1" s="48"/>
      <c r="K1" s="48"/>
      <c r="L1" s="48"/>
      <c r="M1" s="3" t="s">
        <v>1</v>
      </c>
    </row>
    <row r="2" spans="1:21" ht="13.5" customHeight="1" thickBot="1" x14ac:dyDescent="0.25"/>
    <row r="3" spans="1:21" ht="13.5" customHeight="1" thickTop="1" thickBot="1" x14ac:dyDescent="0.25">
      <c r="B3" s="4" t="s">
        <v>5</v>
      </c>
      <c r="C3" s="5"/>
      <c r="D3" s="5"/>
      <c r="E3" s="5"/>
      <c r="F3" s="5"/>
      <c r="G3" s="5"/>
      <c r="H3" s="6"/>
      <c r="I3" s="6"/>
      <c r="J3" s="6"/>
      <c r="K3" s="6"/>
      <c r="L3" s="6"/>
      <c r="M3" s="6"/>
      <c r="N3" s="6"/>
      <c r="O3" s="6"/>
      <c r="P3" s="6"/>
      <c r="Q3" s="6"/>
      <c r="R3" s="6"/>
      <c r="S3" s="6"/>
      <c r="T3" s="6"/>
      <c r="U3" s="7"/>
    </row>
    <row r="4" spans="1:21" ht="51.75" customHeight="1" thickTop="1" x14ac:dyDescent="0.2">
      <c r="B4" s="33" t="s">
        <v>6</v>
      </c>
      <c r="C4" s="34" t="s">
        <v>222</v>
      </c>
      <c r="D4" s="96" t="s">
        <v>223</v>
      </c>
      <c r="E4" s="96"/>
      <c r="F4" s="96"/>
      <c r="G4" s="96"/>
      <c r="H4" s="96"/>
      <c r="I4" s="35"/>
      <c r="J4" s="36" t="s">
        <v>9</v>
      </c>
      <c r="K4" s="37" t="s">
        <v>10</v>
      </c>
      <c r="L4" s="97" t="s">
        <v>2</v>
      </c>
      <c r="M4" s="97"/>
      <c r="N4" s="97"/>
      <c r="O4" s="97"/>
      <c r="P4" s="36" t="s">
        <v>11</v>
      </c>
      <c r="Q4" s="97" t="s">
        <v>12</v>
      </c>
      <c r="R4" s="97"/>
      <c r="S4" s="36" t="s">
        <v>13</v>
      </c>
      <c r="T4" s="97" t="s">
        <v>14</v>
      </c>
      <c r="U4" s="98"/>
    </row>
    <row r="5" spans="1:21" ht="15.75" customHeight="1" x14ac:dyDescent="0.2">
      <c r="B5" s="93" t="s">
        <v>15</v>
      </c>
      <c r="C5" s="94"/>
      <c r="D5" s="94"/>
      <c r="E5" s="94"/>
      <c r="F5" s="94"/>
      <c r="G5" s="94"/>
      <c r="H5" s="94"/>
      <c r="I5" s="94"/>
      <c r="J5" s="94"/>
      <c r="K5" s="94"/>
      <c r="L5" s="94"/>
      <c r="M5" s="94"/>
      <c r="N5" s="94"/>
      <c r="O5" s="94"/>
      <c r="P5" s="94"/>
      <c r="Q5" s="94"/>
      <c r="R5" s="94"/>
      <c r="S5" s="94"/>
      <c r="T5" s="94"/>
      <c r="U5" s="95"/>
    </row>
    <row r="6" spans="1:21" ht="37.5" customHeight="1" thickBot="1" x14ac:dyDescent="0.25">
      <c r="B6" s="38" t="s">
        <v>16</v>
      </c>
      <c r="C6" s="69" t="s">
        <v>17</v>
      </c>
      <c r="D6" s="69"/>
      <c r="E6" s="69"/>
      <c r="F6" s="69"/>
      <c r="G6" s="69"/>
      <c r="H6" s="39"/>
      <c r="I6" s="39"/>
      <c r="J6" s="39" t="s">
        <v>18</v>
      </c>
      <c r="K6" s="69" t="s">
        <v>198</v>
      </c>
      <c r="L6" s="69"/>
      <c r="M6" s="69"/>
      <c r="N6" s="40"/>
      <c r="O6" s="39" t="s">
        <v>20</v>
      </c>
      <c r="P6" s="69" t="s">
        <v>224</v>
      </c>
      <c r="Q6" s="69"/>
      <c r="R6" s="41"/>
      <c r="S6" s="39" t="s">
        <v>22</v>
      </c>
      <c r="T6" s="69" t="s">
        <v>225</v>
      </c>
      <c r="U6" s="70"/>
    </row>
    <row r="7" spans="1:21" ht="14.25" customHeight="1" thickTop="1" thickBot="1" x14ac:dyDescent="0.25">
      <c r="B7" s="4" t="s">
        <v>24</v>
      </c>
      <c r="C7" s="5"/>
      <c r="D7" s="5"/>
      <c r="E7" s="5"/>
      <c r="F7" s="5"/>
      <c r="G7" s="5"/>
      <c r="H7" s="6"/>
      <c r="I7" s="6"/>
      <c r="J7" s="6"/>
      <c r="K7" s="6"/>
      <c r="L7" s="6"/>
      <c r="M7" s="6"/>
      <c r="N7" s="6"/>
      <c r="O7" s="6"/>
      <c r="P7" s="6"/>
      <c r="Q7" s="6"/>
      <c r="R7" s="6"/>
      <c r="S7" s="6"/>
      <c r="T7" s="6"/>
      <c r="U7" s="7"/>
    </row>
    <row r="8" spans="1:21" ht="16.5" customHeight="1" thickTop="1" x14ac:dyDescent="0.2">
      <c r="B8" s="71" t="s">
        <v>25</v>
      </c>
      <c r="C8" s="74" t="s">
        <v>26</v>
      </c>
      <c r="D8" s="74"/>
      <c r="E8" s="74"/>
      <c r="F8" s="74"/>
      <c r="G8" s="74"/>
      <c r="H8" s="75"/>
      <c r="I8" s="80" t="s">
        <v>27</v>
      </c>
      <c r="J8" s="81"/>
      <c r="K8" s="81"/>
      <c r="L8" s="81"/>
      <c r="M8" s="81"/>
      <c r="N8" s="81"/>
      <c r="O8" s="81"/>
      <c r="P8" s="81"/>
      <c r="Q8" s="81"/>
      <c r="R8" s="81"/>
      <c r="S8" s="82"/>
      <c r="T8" s="83" t="s">
        <v>28</v>
      </c>
      <c r="U8" s="84"/>
    </row>
    <row r="9" spans="1:21" ht="19.5" customHeight="1" x14ac:dyDescent="0.2">
      <c r="B9" s="72"/>
      <c r="C9" s="76"/>
      <c r="D9" s="76"/>
      <c r="E9" s="76"/>
      <c r="F9" s="76"/>
      <c r="G9" s="76"/>
      <c r="H9" s="77"/>
      <c r="I9" s="85" t="s">
        <v>29</v>
      </c>
      <c r="J9" s="86"/>
      <c r="K9" s="86"/>
      <c r="L9" s="86" t="s">
        <v>30</v>
      </c>
      <c r="M9" s="86"/>
      <c r="N9" s="86"/>
      <c r="O9" s="86"/>
      <c r="P9" s="86" t="s">
        <v>31</v>
      </c>
      <c r="Q9" s="86" t="s">
        <v>32</v>
      </c>
      <c r="R9" s="89" t="s">
        <v>33</v>
      </c>
      <c r="S9" s="90"/>
      <c r="T9" s="86" t="s">
        <v>34</v>
      </c>
      <c r="U9" s="91" t="s">
        <v>35</v>
      </c>
    </row>
    <row r="10" spans="1:21" ht="26.25" customHeight="1" thickBot="1" x14ac:dyDescent="0.25">
      <c r="B10" s="73"/>
      <c r="C10" s="78"/>
      <c r="D10" s="78"/>
      <c r="E10" s="78"/>
      <c r="F10" s="78"/>
      <c r="G10" s="78"/>
      <c r="H10" s="79"/>
      <c r="I10" s="87"/>
      <c r="J10" s="88"/>
      <c r="K10" s="88"/>
      <c r="L10" s="88"/>
      <c r="M10" s="88"/>
      <c r="N10" s="88"/>
      <c r="O10" s="88"/>
      <c r="P10" s="88"/>
      <c r="Q10" s="88"/>
      <c r="R10" s="9" t="s">
        <v>36</v>
      </c>
      <c r="S10" s="10" t="s">
        <v>37</v>
      </c>
      <c r="T10" s="88"/>
      <c r="U10" s="92"/>
    </row>
    <row r="11" spans="1:21" ht="105" customHeight="1" thickTop="1" thickBot="1" x14ac:dyDescent="0.25">
      <c r="A11" s="11"/>
      <c r="B11" s="12" t="s">
        <v>38</v>
      </c>
      <c r="C11" s="67" t="s">
        <v>226</v>
      </c>
      <c r="D11" s="67"/>
      <c r="E11" s="67"/>
      <c r="F11" s="67"/>
      <c r="G11" s="67"/>
      <c r="H11" s="67"/>
      <c r="I11" s="67" t="s">
        <v>227</v>
      </c>
      <c r="J11" s="67"/>
      <c r="K11" s="67"/>
      <c r="L11" s="67" t="s">
        <v>228</v>
      </c>
      <c r="M11" s="67"/>
      <c r="N11" s="67"/>
      <c r="O11" s="67"/>
      <c r="P11" s="13" t="s">
        <v>54</v>
      </c>
      <c r="Q11" s="13" t="s">
        <v>43</v>
      </c>
      <c r="R11" s="42">
        <v>93</v>
      </c>
      <c r="S11" s="42">
        <v>93</v>
      </c>
      <c r="T11" s="42">
        <v>102.5</v>
      </c>
      <c r="U11" s="43">
        <f>110.2</f>
        <v>110.2</v>
      </c>
    </row>
    <row r="12" spans="1:21" ht="89.25" customHeight="1" thickTop="1" thickBot="1" x14ac:dyDescent="0.25">
      <c r="A12" s="11"/>
      <c r="B12" s="12" t="s">
        <v>45</v>
      </c>
      <c r="C12" s="67" t="s">
        <v>229</v>
      </c>
      <c r="D12" s="67"/>
      <c r="E12" s="67"/>
      <c r="F12" s="67"/>
      <c r="G12" s="67"/>
      <c r="H12" s="67"/>
      <c r="I12" s="67" t="s">
        <v>230</v>
      </c>
      <c r="J12" s="67"/>
      <c r="K12" s="67"/>
      <c r="L12" s="67" t="s">
        <v>231</v>
      </c>
      <c r="M12" s="67"/>
      <c r="N12" s="67"/>
      <c r="O12" s="67"/>
      <c r="P12" s="13" t="s">
        <v>54</v>
      </c>
      <c r="Q12" s="13" t="s">
        <v>50</v>
      </c>
      <c r="R12" s="42">
        <v>93</v>
      </c>
      <c r="S12" s="42">
        <v>93</v>
      </c>
      <c r="T12" s="42">
        <v>102.5</v>
      </c>
      <c r="U12" s="43">
        <f>110.2</f>
        <v>110.2</v>
      </c>
    </row>
    <row r="13" spans="1:21" ht="108.75" customHeight="1" thickTop="1" x14ac:dyDescent="0.2">
      <c r="A13" s="11"/>
      <c r="B13" s="12" t="s">
        <v>65</v>
      </c>
      <c r="C13" s="67" t="s">
        <v>232</v>
      </c>
      <c r="D13" s="67"/>
      <c r="E13" s="67"/>
      <c r="F13" s="67"/>
      <c r="G13" s="67"/>
      <c r="H13" s="67"/>
      <c r="I13" s="67" t="s">
        <v>233</v>
      </c>
      <c r="J13" s="67"/>
      <c r="K13" s="67"/>
      <c r="L13" s="67" t="s">
        <v>234</v>
      </c>
      <c r="M13" s="67"/>
      <c r="N13" s="67"/>
      <c r="O13" s="67"/>
      <c r="P13" s="13" t="s">
        <v>54</v>
      </c>
      <c r="Q13" s="13" t="s">
        <v>60</v>
      </c>
      <c r="R13" s="42">
        <v>93.18</v>
      </c>
      <c r="S13" s="42">
        <v>93.18</v>
      </c>
      <c r="T13" s="42">
        <v>106.6</v>
      </c>
      <c r="U13" s="43">
        <f>114.4</f>
        <v>114.4</v>
      </c>
    </row>
    <row r="14" spans="1:21" ht="129" customHeight="1" x14ac:dyDescent="0.2">
      <c r="A14" s="11"/>
      <c r="B14" s="14" t="s">
        <v>51</v>
      </c>
      <c r="C14" s="58" t="s">
        <v>51</v>
      </c>
      <c r="D14" s="58"/>
      <c r="E14" s="58"/>
      <c r="F14" s="58"/>
      <c r="G14" s="58"/>
      <c r="H14" s="58"/>
      <c r="I14" s="58" t="s">
        <v>235</v>
      </c>
      <c r="J14" s="58"/>
      <c r="K14" s="58"/>
      <c r="L14" s="58" t="s">
        <v>236</v>
      </c>
      <c r="M14" s="58"/>
      <c r="N14" s="58"/>
      <c r="O14" s="58"/>
      <c r="P14" s="15" t="s">
        <v>54</v>
      </c>
      <c r="Q14" s="15" t="s">
        <v>60</v>
      </c>
      <c r="R14" s="44">
        <v>93</v>
      </c>
      <c r="S14" s="44">
        <v>93</v>
      </c>
      <c r="T14" s="44">
        <v>125.9</v>
      </c>
      <c r="U14" s="45">
        <f>135.4</f>
        <v>135.4</v>
      </c>
    </row>
    <row r="15" spans="1:21" ht="111.75" customHeight="1" x14ac:dyDescent="0.2">
      <c r="A15" s="11"/>
      <c r="B15" s="14" t="s">
        <v>51</v>
      </c>
      <c r="C15" s="58" t="s">
        <v>51</v>
      </c>
      <c r="D15" s="58"/>
      <c r="E15" s="58"/>
      <c r="F15" s="58"/>
      <c r="G15" s="58"/>
      <c r="H15" s="58"/>
      <c r="I15" s="58" t="s">
        <v>237</v>
      </c>
      <c r="J15" s="58"/>
      <c r="K15" s="58"/>
      <c r="L15" s="58" t="s">
        <v>238</v>
      </c>
      <c r="M15" s="58"/>
      <c r="N15" s="58"/>
      <c r="O15" s="58"/>
      <c r="P15" s="15" t="s">
        <v>54</v>
      </c>
      <c r="Q15" s="15" t="s">
        <v>60</v>
      </c>
      <c r="R15" s="44">
        <v>93</v>
      </c>
      <c r="S15" s="44">
        <v>93</v>
      </c>
      <c r="T15" s="44">
        <v>108.2</v>
      </c>
      <c r="U15" s="45">
        <f>116.3</f>
        <v>116.3</v>
      </c>
    </row>
    <row r="16" spans="1:21" ht="101.25" customHeight="1" x14ac:dyDescent="0.2">
      <c r="A16" s="11"/>
      <c r="B16" s="14" t="s">
        <v>51</v>
      </c>
      <c r="C16" s="58" t="s">
        <v>51</v>
      </c>
      <c r="D16" s="58"/>
      <c r="E16" s="58"/>
      <c r="F16" s="58"/>
      <c r="G16" s="58"/>
      <c r="H16" s="58"/>
      <c r="I16" s="58" t="s">
        <v>239</v>
      </c>
      <c r="J16" s="58"/>
      <c r="K16" s="58"/>
      <c r="L16" s="58" t="s">
        <v>240</v>
      </c>
      <c r="M16" s="58"/>
      <c r="N16" s="58"/>
      <c r="O16" s="58"/>
      <c r="P16" s="15" t="s">
        <v>54</v>
      </c>
      <c r="Q16" s="15" t="s">
        <v>60</v>
      </c>
      <c r="R16" s="44" t="s">
        <v>44</v>
      </c>
      <c r="S16" s="44">
        <v>93</v>
      </c>
      <c r="T16" s="44">
        <v>90</v>
      </c>
      <c r="U16" s="45">
        <f>96.1</f>
        <v>96.1</v>
      </c>
    </row>
    <row r="17" spans="1:22" ht="123.75" customHeight="1" thickBot="1" x14ac:dyDescent="0.25">
      <c r="A17" s="11"/>
      <c r="B17" s="14" t="s">
        <v>51</v>
      </c>
      <c r="C17" s="58" t="s">
        <v>51</v>
      </c>
      <c r="D17" s="58"/>
      <c r="E17" s="58"/>
      <c r="F17" s="58"/>
      <c r="G17" s="58"/>
      <c r="H17" s="58"/>
      <c r="I17" s="58" t="s">
        <v>241</v>
      </c>
      <c r="J17" s="58"/>
      <c r="K17" s="58"/>
      <c r="L17" s="58" t="s">
        <v>242</v>
      </c>
      <c r="M17" s="58"/>
      <c r="N17" s="58"/>
      <c r="O17" s="58"/>
      <c r="P17" s="15" t="s">
        <v>54</v>
      </c>
      <c r="Q17" s="15" t="s">
        <v>60</v>
      </c>
      <c r="R17" s="44">
        <v>93</v>
      </c>
      <c r="S17" s="44">
        <v>93</v>
      </c>
      <c r="T17" s="44">
        <v>95.2</v>
      </c>
      <c r="U17" s="45">
        <f>102.4</f>
        <v>102.4</v>
      </c>
    </row>
    <row r="18" spans="1:22" ht="123.75" customHeight="1" thickTop="1" x14ac:dyDescent="0.2">
      <c r="A18" s="11"/>
      <c r="B18" s="12" t="s">
        <v>79</v>
      </c>
      <c r="C18" s="67" t="s">
        <v>243</v>
      </c>
      <c r="D18" s="67"/>
      <c r="E18" s="67"/>
      <c r="F18" s="67"/>
      <c r="G18" s="67"/>
      <c r="H18" s="67"/>
      <c r="I18" s="67" t="s">
        <v>244</v>
      </c>
      <c r="J18" s="67"/>
      <c r="K18" s="67"/>
      <c r="L18" s="67" t="s">
        <v>245</v>
      </c>
      <c r="M18" s="67"/>
      <c r="N18" s="67"/>
      <c r="O18" s="67"/>
      <c r="P18" s="13" t="s">
        <v>246</v>
      </c>
      <c r="Q18" s="13" t="s">
        <v>146</v>
      </c>
      <c r="R18" s="42" t="s">
        <v>44</v>
      </c>
      <c r="S18" s="42">
        <v>1</v>
      </c>
      <c r="T18" s="42">
        <v>1</v>
      </c>
      <c r="U18" s="43">
        <f>100</f>
        <v>100</v>
      </c>
    </row>
    <row r="19" spans="1:22" ht="75" customHeight="1" x14ac:dyDescent="0.2">
      <c r="A19" s="11"/>
      <c r="B19" s="14" t="s">
        <v>51</v>
      </c>
      <c r="C19" s="58" t="s">
        <v>51</v>
      </c>
      <c r="D19" s="58"/>
      <c r="E19" s="58"/>
      <c r="F19" s="58"/>
      <c r="G19" s="58"/>
      <c r="H19" s="58"/>
      <c r="I19" s="58" t="s">
        <v>247</v>
      </c>
      <c r="J19" s="58"/>
      <c r="K19" s="58"/>
      <c r="L19" s="58" t="s">
        <v>248</v>
      </c>
      <c r="M19" s="58"/>
      <c r="N19" s="58"/>
      <c r="O19" s="58"/>
      <c r="P19" s="15" t="s">
        <v>54</v>
      </c>
      <c r="Q19" s="15" t="s">
        <v>83</v>
      </c>
      <c r="R19" s="44">
        <v>93.05</v>
      </c>
      <c r="S19" s="44">
        <v>93.05</v>
      </c>
      <c r="T19" s="44">
        <v>106.6</v>
      </c>
      <c r="U19" s="45">
        <f>114.5</f>
        <v>114.5</v>
      </c>
    </row>
    <row r="20" spans="1:22" ht="148.5" customHeight="1" x14ac:dyDescent="0.2">
      <c r="A20" s="11"/>
      <c r="B20" s="14" t="s">
        <v>51</v>
      </c>
      <c r="C20" s="58" t="s">
        <v>51</v>
      </c>
      <c r="D20" s="58"/>
      <c r="E20" s="58"/>
      <c r="F20" s="58"/>
      <c r="G20" s="58"/>
      <c r="H20" s="58"/>
      <c r="I20" s="58" t="s">
        <v>249</v>
      </c>
      <c r="J20" s="58"/>
      <c r="K20" s="58"/>
      <c r="L20" s="58" t="s">
        <v>250</v>
      </c>
      <c r="M20" s="58"/>
      <c r="N20" s="58"/>
      <c r="O20" s="58"/>
      <c r="P20" s="15" t="s">
        <v>246</v>
      </c>
      <c r="Q20" s="15" t="s">
        <v>146</v>
      </c>
      <c r="R20" s="44" t="s">
        <v>44</v>
      </c>
      <c r="S20" s="44">
        <v>1</v>
      </c>
      <c r="T20" s="44">
        <v>1</v>
      </c>
      <c r="U20" s="45">
        <f>100</f>
        <v>100</v>
      </c>
    </row>
    <row r="21" spans="1:22" ht="148.5" customHeight="1" x14ac:dyDescent="0.2">
      <c r="A21" s="11"/>
      <c r="B21" s="14" t="s">
        <v>51</v>
      </c>
      <c r="C21" s="58" t="s">
        <v>51</v>
      </c>
      <c r="D21" s="58"/>
      <c r="E21" s="58"/>
      <c r="F21" s="58"/>
      <c r="G21" s="58"/>
      <c r="H21" s="58"/>
      <c r="I21" s="58" t="s">
        <v>251</v>
      </c>
      <c r="J21" s="58"/>
      <c r="K21" s="58"/>
      <c r="L21" s="58" t="s">
        <v>252</v>
      </c>
      <c r="M21" s="58"/>
      <c r="N21" s="58"/>
      <c r="O21" s="58"/>
      <c r="P21" s="15" t="s">
        <v>246</v>
      </c>
      <c r="Q21" s="15" t="s">
        <v>146</v>
      </c>
      <c r="R21" s="44" t="s">
        <v>44</v>
      </c>
      <c r="S21" s="44">
        <v>1</v>
      </c>
      <c r="T21" s="44">
        <v>1</v>
      </c>
      <c r="U21" s="45">
        <f>100</f>
        <v>100</v>
      </c>
    </row>
    <row r="22" spans="1:22" ht="148.5" customHeight="1" thickBot="1" x14ac:dyDescent="0.25">
      <c r="A22" s="11"/>
      <c r="B22" s="14" t="s">
        <v>51</v>
      </c>
      <c r="C22" s="58" t="s">
        <v>51</v>
      </c>
      <c r="D22" s="58"/>
      <c r="E22" s="58"/>
      <c r="F22" s="58"/>
      <c r="G22" s="58"/>
      <c r="H22" s="58"/>
      <c r="I22" s="58" t="s">
        <v>253</v>
      </c>
      <c r="J22" s="58"/>
      <c r="K22" s="58"/>
      <c r="L22" s="58" t="s">
        <v>254</v>
      </c>
      <c r="M22" s="58"/>
      <c r="N22" s="58"/>
      <c r="O22" s="58"/>
      <c r="P22" s="15" t="s">
        <v>246</v>
      </c>
      <c r="Q22" s="15" t="s">
        <v>146</v>
      </c>
      <c r="R22" s="44" t="s">
        <v>44</v>
      </c>
      <c r="S22" s="44">
        <v>1</v>
      </c>
      <c r="T22" s="44">
        <v>1</v>
      </c>
      <c r="U22" s="45">
        <f>100</f>
        <v>100</v>
      </c>
    </row>
    <row r="23" spans="1:22" ht="14.25" customHeight="1" thickTop="1" thickBot="1" x14ac:dyDescent="0.25">
      <c r="B23" s="4" t="s">
        <v>90</v>
      </c>
      <c r="C23" s="5"/>
      <c r="D23" s="5"/>
      <c r="E23" s="5"/>
      <c r="F23" s="5"/>
      <c r="G23" s="5"/>
      <c r="H23" s="6"/>
      <c r="I23" s="6"/>
      <c r="J23" s="6"/>
      <c r="K23" s="6"/>
      <c r="L23" s="6"/>
      <c r="M23" s="6"/>
      <c r="N23" s="6"/>
      <c r="O23" s="6"/>
      <c r="P23" s="6"/>
      <c r="Q23" s="6"/>
      <c r="R23" s="6"/>
      <c r="S23" s="6"/>
      <c r="T23" s="6"/>
      <c r="U23" s="7"/>
      <c r="V23" s="16"/>
    </row>
    <row r="24" spans="1:22" ht="26.25" customHeight="1" thickTop="1" x14ac:dyDescent="0.2">
      <c r="B24" s="17"/>
      <c r="C24" s="18"/>
      <c r="D24" s="18"/>
      <c r="E24" s="18"/>
      <c r="F24" s="18"/>
      <c r="G24" s="18"/>
      <c r="H24" s="19"/>
      <c r="I24" s="19"/>
      <c r="J24" s="19"/>
      <c r="K24" s="19"/>
      <c r="L24" s="19"/>
      <c r="M24" s="19"/>
      <c r="N24" s="19"/>
      <c r="O24" s="19"/>
      <c r="P24" s="19"/>
      <c r="Q24" s="19"/>
      <c r="R24" s="20"/>
      <c r="S24" s="21" t="s">
        <v>33</v>
      </c>
      <c r="T24" s="21" t="s">
        <v>91</v>
      </c>
      <c r="U24" s="8" t="s">
        <v>92</v>
      </c>
    </row>
    <row r="25" spans="1:22" ht="33" customHeight="1" thickBot="1" x14ac:dyDescent="0.25">
      <c r="B25" s="22"/>
      <c r="C25" s="23"/>
      <c r="D25" s="23"/>
      <c r="E25" s="23"/>
      <c r="F25" s="23"/>
      <c r="G25" s="23"/>
      <c r="H25" s="24"/>
      <c r="I25" s="24"/>
      <c r="J25" s="24"/>
      <c r="K25" s="24"/>
      <c r="L25" s="24"/>
      <c r="M25" s="24"/>
      <c r="N25" s="24"/>
      <c r="O25" s="24"/>
      <c r="P25" s="24"/>
      <c r="Q25" s="24"/>
      <c r="R25" s="24"/>
      <c r="S25" s="25" t="s">
        <v>93</v>
      </c>
      <c r="T25" s="26" t="s">
        <v>93</v>
      </c>
      <c r="U25" s="26" t="s">
        <v>94</v>
      </c>
    </row>
    <row r="26" spans="1:22" ht="15" customHeight="1" thickBot="1" x14ac:dyDescent="0.25">
      <c r="B26" s="60" t="s">
        <v>95</v>
      </c>
      <c r="C26" s="61"/>
      <c r="D26" s="61"/>
      <c r="E26" s="27"/>
      <c r="F26" s="27"/>
      <c r="G26" s="27"/>
      <c r="H26" s="28"/>
      <c r="I26" s="28"/>
      <c r="J26" s="28"/>
      <c r="K26" s="28"/>
      <c r="L26" s="28"/>
      <c r="M26" s="28"/>
      <c r="N26" s="28"/>
      <c r="O26" s="28"/>
      <c r="P26" s="29"/>
      <c r="Q26" s="29"/>
      <c r="R26" s="29"/>
      <c r="S26" s="46">
        <v>1238.7622510000001</v>
      </c>
      <c r="T26" s="46">
        <v>773.70600243000058</v>
      </c>
      <c r="U26" s="47">
        <f>+IF(ISERR(T26/S26*100),"N/A",ROUND(T26/S26*100,1))</f>
        <v>62.5</v>
      </c>
    </row>
    <row r="27" spans="1:22" ht="14.25" customHeight="1" thickBot="1" x14ac:dyDescent="0.25">
      <c r="B27" s="62" t="s">
        <v>96</v>
      </c>
      <c r="C27" s="63"/>
      <c r="D27" s="63"/>
      <c r="E27" s="30"/>
      <c r="F27" s="30"/>
      <c r="G27" s="30"/>
      <c r="H27" s="31"/>
      <c r="I27" s="31"/>
      <c r="J27" s="31"/>
      <c r="K27" s="31"/>
      <c r="L27" s="31"/>
      <c r="M27" s="31"/>
      <c r="N27" s="31"/>
      <c r="O27" s="31"/>
      <c r="P27" s="32"/>
      <c r="Q27" s="32"/>
      <c r="R27" s="32"/>
      <c r="S27" s="46">
        <v>945.18550394768965</v>
      </c>
      <c r="T27" s="46">
        <v>773.70600243000058</v>
      </c>
      <c r="U27" s="47">
        <f>+IF(ISERR(T27/S27*100),"N/A",ROUND(T27/S27*100,1))</f>
        <v>81.900000000000006</v>
      </c>
    </row>
    <row r="28" spans="1:22" ht="14.85" customHeight="1" thickTop="1" thickBot="1" x14ac:dyDescent="0.25">
      <c r="B28" s="4" t="s">
        <v>97</v>
      </c>
      <c r="C28" s="5"/>
      <c r="D28" s="5"/>
      <c r="E28" s="5"/>
      <c r="F28" s="5"/>
      <c r="G28" s="5"/>
      <c r="H28" s="6"/>
      <c r="I28" s="6"/>
      <c r="J28" s="6"/>
      <c r="K28" s="6"/>
      <c r="L28" s="6"/>
      <c r="M28" s="6"/>
      <c r="N28" s="6"/>
      <c r="O28" s="6"/>
      <c r="P28" s="6"/>
      <c r="Q28" s="6"/>
      <c r="R28" s="6"/>
      <c r="S28" s="6"/>
      <c r="T28" s="6"/>
      <c r="U28" s="7"/>
    </row>
    <row r="29" spans="1:22" ht="44.25" customHeight="1" thickTop="1" x14ac:dyDescent="0.2">
      <c r="B29" s="64" t="s">
        <v>98</v>
      </c>
      <c r="C29" s="65"/>
      <c r="D29" s="65"/>
      <c r="E29" s="65"/>
      <c r="F29" s="65"/>
      <c r="G29" s="65"/>
      <c r="H29" s="65"/>
      <c r="I29" s="65"/>
      <c r="J29" s="65"/>
      <c r="K29" s="65"/>
      <c r="L29" s="65"/>
      <c r="M29" s="65"/>
      <c r="N29" s="65"/>
      <c r="O29" s="65"/>
      <c r="P29" s="65"/>
      <c r="Q29" s="65"/>
      <c r="R29" s="65"/>
      <c r="S29" s="65"/>
      <c r="T29" s="65"/>
      <c r="U29" s="66"/>
    </row>
    <row r="30" spans="1:22" ht="205.5" customHeight="1" x14ac:dyDescent="0.2">
      <c r="B30" s="52" t="s">
        <v>255</v>
      </c>
      <c r="C30" s="53"/>
      <c r="D30" s="53"/>
      <c r="E30" s="53"/>
      <c r="F30" s="53"/>
      <c r="G30" s="53"/>
      <c r="H30" s="53"/>
      <c r="I30" s="53"/>
      <c r="J30" s="53"/>
      <c r="K30" s="53"/>
      <c r="L30" s="53"/>
      <c r="M30" s="53"/>
      <c r="N30" s="53"/>
      <c r="O30" s="53"/>
      <c r="P30" s="53"/>
      <c r="Q30" s="53"/>
      <c r="R30" s="53"/>
      <c r="S30" s="53"/>
      <c r="T30" s="53"/>
      <c r="U30" s="54"/>
    </row>
    <row r="31" spans="1:22" ht="198.75" customHeight="1" x14ac:dyDescent="0.2">
      <c r="B31" s="52" t="s">
        <v>256</v>
      </c>
      <c r="C31" s="53"/>
      <c r="D31" s="53"/>
      <c r="E31" s="53"/>
      <c r="F31" s="53"/>
      <c r="G31" s="53"/>
      <c r="H31" s="53"/>
      <c r="I31" s="53"/>
      <c r="J31" s="53"/>
      <c r="K31" s="53"/>
      <c r="L31" s="53"/>
      <c r="M31" s="53"/>
      <c r="N31" s="53"/>
      <c r="O31" s="53"/>
      <c r="P31" s="53"/>
      <c r="Q31" s="53"/>
      <c r="R31" s="53"/>
      <c r="S31" s="53"/>
      <c r="T31" s="53"/>
      <c r="U31" s="54"/>
    </row>
    <row r="32" spans="1:22" ht="104.25" customHeight="1" x14ac:dyDescent="0.2">
      <c r="B32" s="52" t="s">
        <v>257</v>
      </c>
      <c r="C32" s="53"/>
      <c r="D32" s="53"/>
      <c r="E32" s="53"/>
      <c r="F32" s="53"/>
      <c r="G32" s="53"/>
      <c r="H32" s="53"/>
      <c r="I32" s="53"/>
      <c r="J32" s="53"/>
      <c r="K32" s="53"/>
      <c r="L32" s="53"/>
      <c r="M32" s="53"/>
      <c r="N32" s="53"/>
      <c r="O32" s="53"/>
      <c r="P32" s="53"/>
      <c r="Q32" s="53"/>
      <c r="R32" s="53"/>
      <c r="S32" s="53"/>
      <c r="T32" s="53"/>
      <c r="U32" s="54"/>
    </row>
    <row r="33" spans="2:21" ht="114.2" customHeight="1" x14ac:dyDescent="0.2">
      <c r="B33" s="52" t="s">
        <v>258</v>
      </c>
      <c r="C33" s="53"/>
      <c r="D33" s="53"/>
      <c r="E33" s="53"/>
      <c r="F33" s="53"/>
      <c r="G33" s="53"/>
      <c r="H33" s="53"/>
      <c r="I33" s="53"/>
      <c r="J33" s="53"/>
      <c r="K33" s="53"/>
      <c r="L33" s="53"/>
      <c r="M33" s="53"/>
      <c r="N33" s="53"/>
      <c r="O33" s="53"/>
      <c r="P33" s="53"/>
      <c r="Q33" s="53"/>
      <c r="R33" s="53"/>
      <c r="S33" s="53"/>
      <c r="T33" s="53"/>
      <c r="U33" s="54"/>
    </row>
    <row r="34" spans="2:21" ht="105.6" customHeight="1" x14ac:dyDescent="0.2">
      <c r="B34" s="52" t="s">
        <v>259</v>
      </c>
      <c r="C34" s="53"/>
      <c r="D34" s="53"/>
      <c r="E34" s="53"/>
      <c r="F34" s="53"/>
      <c r="G34" s="53"/>
      <c r="H34" s="53"/>
      <c r="I34" s="53"/>
      <c r="J34" s="53"/>
      <c r="K34" s="53"/>
      <c r="L34" s="53"/>
      <c r="M34" s="53"/>
      <c r="N34" s="53"/>
      <c r="O34" s="53"/>
      <c r="P34" s="53"/>
      <c r="Q34" s="53"/>
      <c r="R34" s="53"/>
      <c r="S34" s="53"/>
      <c r="T34" s="53"/>
      <c r="U34" s="54"/>
    </row>
    <row r="35" spans="2:21" ht="103.35" customHeight="1" x14ac:dyDescent="0.2">
      <c r="B35" s="52" t="s">
        <v>260</v>
      </c>
      <c r="C35" s="53"/>
      <c r="D35" s="53"/>
      <c r="E35" s="53"/>
      <c r="F35" s="53"/>
      <c r="G35" s="53"/>
      <c r="H35" s="53"/>
      <c r="I35" s="53"/>
      <c r="J35" s="53"/>
      <c r="K35" s="53"/>
      <c r="L35" s="53"/>
      <c r="M35" s="53"/>
      <c r="N35" s="53"/>
      <c r="O35" s="53"/>
      <c r="P35" s="53"/>
      <c r="Q35" s="53"/>
      <c r="R35" s="53"/>
      <c r="S35" s="53"/>
      <c r="T35" s="53"/>
      <c r="U35" s="54"/>
    </row>
    <row r="36" spans="2:21" ht="105.6" customHeight="1" x14ac:dyDescent="0.2">
      <c r="B36" s="52" t="s">
        <v>261</v>
      </c>
      <c r="C36" s="53"/>
      <c r="D36" s="53"/>
      <c r="E36" s="53"/>
      <c r="F36" s="53"/>
      <c r="G36" s="53"/>
      <c r="H36" s="53"/>
      <c r="I36" s="53"/>
      <c r="J36" s="53"/>
      <c r="K36" s="53"/>
      <c r="L36" s="53"/>
      <c r="M36" s="53"/>
      <c r="N36" s="53"/>
      <c r="O36" s="53"/>
      <c r="P36" s="53"/>
      <c r="Q36" s="53"/>
      <c r="R36" s="53"/>
      <c r="S36" s="53"/>
      <c r="T36" s="53"/>
      <c r="U36" s="54"/>
    </row>
    <row r="37" spans="2:21" ht="26.85" customHeight="1" x14ac:dyDescent="0.2">
      <c r="B37" s="52" t="s">
        <v>262</v>
      </c>
      <c r="C37" s="53"/>
      <c r="D37" s="53"/>
      <c r="E37" s="53"/>
      <c r="F37" s="53"/>
      <c r="G37" s="53"/>
      <c r="H37" s="53"/>
      <c r="I37" s="53"/>
      <c r="J37" s="53"/>
      <c r="K37" s="53"/>
      <c r="L37" s="53"/>
      <c r="M37" s="53"/>
      <c r="N37" s="53"/>
      <c r="O37" s="53"/>
      <c r="P37" s="53"/>
      <c r="Q37" s="53"/>
      <c r="R37" s="53"/>
      <c r="S37" s="53"/>
      <c r="T37" s="53"/>
      <c r="U37" s="54"/>
    </row>
    <row r="38" spans="2:21" ht="226.5" customHeight="1" x14ac:dyDescent="0.2">
      <c r="B38" s="52" t="s">
        <v>263</v>
      </c>
      <c r="C38" s="53"/>
      <c r="D38" s="53"/>
      <c r="E38" s="53"/>
      <c r="F38" s="53"/>
      <c r="G38" s="53"/>
      <c r="H38" s="53"/>
      <c r="I38" s="53"/>
      <c r="J38" s="53"/>
      <c r="K38" s="53"/>
      <c r="L38" s="53"/>
      <c r="M38" s="53"/>
      <c r="N38" s="53"/>
      <c r="O38" s="53"/>
      <c r="P38" s="53"/>
      <c r="Q38" s="53"/>
      <c r="R38" s="53"/>
      <c r="S38" s="53"/>
      <c r="T38" s="53"/>
      <c r="U38" s="54"/>
    </row>
    <row r="39" spans="2:21" ht="63.75" customHeight="1" x14ac:dyDescent="0.2">
      <c r="B39" s="52" t="s">
        <v>264</v>
      </c>
      <c r="C39" s="53"/>
      <c r="D39" s="53"/>
      <c r="E39" s="53"/>
      <c r="F39" s="53"/>
      <c r="G39" s="53"/>
      <c r="H39" s="53"/>
      <c r="I39" s="53"/>
      <c r="J39" s="53"/>
      <c r="K39" s="53"/>
      <c r="L39" s="53"/>
      <c r="M39" s="53"/>
      <c r="N39" s="53"/>
      <c r="O39" s="53"/>
      <c r="P39" s="53"/>
      <c r="Q39" s="53"/>
      <c r="R39" s="53"/>
      <c r="S39" s="53"/>
      <c r="T39" s="53"/>
      <c r="U39" s="54"/>
    </row>
    <row r="40" spans="2:21" ht="53.25" customHeight="1" x14ac:dyDescent="0.2">
      <c r="B40" s="52" t="s">
        <v>265</v>
      </c>
      <c r="C40" s="53"/>
      <c r="D40" s="53"/>
      <c r="E40" s="53"/>
      <c r="F40" s="53"/>
      <c r="G40" s="53"/>
      <c r="H40" s="53"/>
      <c r="I40" s="53"/>
      <c r="J40" s="53"/>
      <c r="K40" s="53"/>
      <c r="L40" s="53"/>
      <c r="M40" s="53"/>
      <c r="N40" s="53"/>
      <c r="O40" s="53"/>
      <c r="P40" s="53"/>
      <c r="Q40" s="53"/>
      <c r="R40" s="53"/>
      <c r="S40" s="53"/>
      <c r="T40" s="53"/>
      <c r="U40" s="54"/>
    </row>
    <row r="41" spans="2:21" ht="59.25" customHeight="1" thickBot="1" x14ac:dyDescent="0.25">
      <c r="B41" s="55" t="s">
        <v>266</v>
      </c>
      <c r="C41" s="56"/>
      <c r="D41" s="56"/>
      <c r="E41" s="56"/>
      <c r="F41" s="56"/>
      <c r="G41" s="56"/>
      <c r="H41" s="56"/>
      <c r="I41" s="56"/>
      <c r="J41" s="56"/>
      <c r="K41" s="56"/>
      <c r="L41" s="56"/>
      <c r="M41" s="56"/>
      <c r="N41" s="56"/>
      <c r="O41" s="56"/>
      <c r="P41" s="56"/>
      <c r="Q41" s="56"/>
      <c r="R41" s="56"/>
      <c r="S41" s="56"/>
      <c r="T41" s="56"/>
      <c r="U41" s="57"/>
    </row>
  </sheetData>
  <mergeCells count="72">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B29:U29"/>
    <mergeCell ref="C20:H20"/>
    <mergeCell ref="I20:K20"/>
    <mergeCell ref="L20:O20"/>
    <mergeCell ref="C21:H21"/>
    <mergeCell ref="I21:K21"/>
    <mergeCell ref="L21:O21"/>
    <mergeCell ref="C22:H22"/>
    <mergeCell ref="I22:K22"/>
    <mergeCell ref="L22:O22"/>
    <mergeCell ref="B26:D26"/>
    <mergeCell ref="B27:D27"/>
    <mergeCell ref="B41:U41"/>
    <mergeCell ref="B30:U30"/>
    <mergeCell ref="B31:U31"/>
    <mergeCell ref="B32:U32"/>
    <mergeCell ref="B33:U33"/>
    <mergeCell ref="B34:U34"/>
    <mergeCell ref="B35:U35"/>
    <mergeCell ref="B36:U36"/>
    <mergeCell ref="B37:U37"/>
    <mergeCell ref="B38:U38"/>
    <mergeCell ref="B39:U39"/>
    <mergeCell ref="B40:U40"/>
  </mergeCells>
  <printOptions horizontalCentered="1"/>
  <pageMargins left="0.78740157480314965" right="0.78740157480314965" top="0.98425196850393704" bottom="0.98425196850393704" header="0" footer="0.39370078740157483"/>
  <pageSetup scale="59"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Portada</vt:lpstr>
      <vt:lpstr>50 E001</vt:lpstr>
      <vt:lpstr>50 E002</vt:lpstr>
      <vt:lpstr>50 E006</vt:lpstr>
      <vt:lpstr>50 E007</vt:lpstr>
      <vt:lpstr>50 E009</vt:lpstr>
      <vt:lpstr>'50 E001'!Área_de_impresión</vt:lpstr>
      <vt:lpstr>'50 E002'!Área_de_impresión</vt:lpstr>
      <vt:lpstr>'50 E006'!Área_de_impresión</vt:lpstr>
      <vt:lpstr>'50 E007'!Área_de_impresión</vt:lpstr>
      <vt:lpstr>'50 E009'!Área_de_impresión</vt:lpstr>
      <vt:lpstr>Portada!Área_de_impresión</vt:lpstr>
      <vt:lpstr>'50 E001'!Títulos_a_imprimir</vt:lpstr>
      <vt:lpstr>'50 E002'!Títulos_a_imprimir</vt:lpstr>
      <vt:lpstr>'50 E006'!Títulos_a_imprimir</vt:lpstr>
      <vt:lpstr>'50 E007'!Títulos_a_imprimir</vt:lpstr>
      <vt:lpstr>'50 E009'!Títulos_a_imprimir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2014-04-01T20:18:21Z</dcterms:modified>
</cp:coreProperties>
</file>