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90" yWindow="1365" windowWidth="17775" windowHeight="11130" firstSheet="3" activeTab="6"/>
  </bookViews>
  <sheets>
    <sheet name="Portada" sheetId="1" r:id="rId1"/>
    <sheet name="38 S190" sheetId="2" r:id="rId2"/>
    <sheet name="38 S191" sheetId="3" r:id="rId3"/>
    <sheet name="38 S192" sheetId="4" r:id="rId4"/>
    <sheet name="38 S225" sheetId="5" r:id="rId5"/>
    <sheet name="38 U002" sheetId="6" r:id="rId6"/>
    <sheet name="38 U003" sheetId="7" r:id="rId7"/>
  </sheets>
  <definedNames>
    <definedName name="_xlnm.Print_Area" localSheetId="1">'38 S190'!$B$1:$U$41</definedName>
    <definedName name="_xlnm.Print_Area" localSheetId="2">'38 S191'!$B$1:$U$29</definedName>
    <definedName name="_xlnm.Print_Area" localSheetId="3">'38 S192'!$B$1:$U$35</definedName>
    <definedName name="_xlnm.Print_Area" localSheetId="4">'38 S225'!$B$1:$U$43</definedName>
    <definedName name="_xlnm.Print_Area" localSheetId="5">'38 U002'!$B$1:$U$37</definedName>
    <definedName name="_xlnm.Print_Area" localSheetId="6">'38 U003'!$B$1:$U$38</definedName>
    <definedName name="_xlnm.Print_Area" localSheetId="0">Portada!$B$1:$AD$86</definedName>
    <definedName name="_xlnm.Print_Titles" localSheetId="1">'38 S190'!$1:$4</definedName>
    <definedName name="_xlnm.Print_Titles" localSheetId="2">'38 S191'!$1:$4</definedName>
    <definedName name="_xlnm.Print_Titles" localSheetId="3">'38 S192'!$1:$4</definedName>
    <definedName name="_xlnm.Print_Titles" localSheetId="4">'38 S225'!$1:$4</definedName>
    <definedName name="_xlnm.Print_Titles" localSheetId="5">'38 U002'!$1:$4</definedName>
    <definedName name="_xlnm.Print_Titles" localSheetId="6">'38 U003'!$1:$4</definedName>
    <definedName name="_xlnm.Print_Titles" localSheetId="0">Portada!$1:$4</definedName>
  </definedNames>
  <calcPr calcId="145621"/>
</workbook>
</file>

<file path=xl/calcChain.xml><?xml version="1.0" encoding="utf-8"?>
<calcChain xmlns="http://schemas.openxmlformats.org/spreadsheetml/2006/main">
  <c r="U20" i="3" l="1"/>
  <c r="U19" i="3"/>
  <c r="U12" i="6" l="1"/>
  <c r="U25" i="7" l="1"/>
  <c r="U24" i="7"/>
  <c r="U20" i="7"/>
  <c r="U19" i="7"/>
  <c r="U18" i="7"/>
  <c r="U17" i="7"/>
  <c r="U16" i="7"/>
  <c r="U15" i="7"/>
  <c r="U14" i="7"/>
  <c r="U13" i="7"/>
  <c r="U12" i="7"/>
  <c r="U11" i="7"/>
  <c r="U23" i="6"/>
  <c r="U22" i="6"/>
  <c r="U18" i="6"/>
  <c r="U17" i="6"/>
  <c r="U16" i="6"/>
  <c r="U15" i="6"/>
  <c r="U14" i="6"/>
  <c r="U13" i="6"/>
  <c r="U11" i="6"/>
  <c r="U26" i="5"/>
  <c r="U25" i="5"/>
  <c r="U21" i="5"/>
  <c r="U20" i="5"/>
  <c r="U19" i="5"/>
  <c r="U18" i="5"/>
  <c r="U17" i="5"/>
  <c r="U16" i="5"/>
  <c r="U15" i="5"/>
  <c r="U14" i="5"/>
  <c r="U13" i="5"/>
  <c r="U12" i="5"/>
  <c r="U11" i="5"/>
  <c r="U22" i="4"/>
  <c r="U21" i="4"/>
  <c r="U17" i="4"/>
  <c r="U16" i="4"/>
  <c r="U15" i="4"/>
  <c r="U14" i="4"/>
  <c r="U13" i="4"/>
  <c r="U12" i="4"/>
  <c r="U11" i="4"/>
  <c r="U15" i="3"/>
  <c r="U14" i="3"/>
  <c r="U13" i="3"/>
  <c r="U12" i="3"/>
  <c r="U11" i="3"/>
  <c r="U25" i="2"/>
  <c r="U24" i="2"/>
  <c r="U20" i="2"/>
  <c r="U19" i="2"/>
  <c r="U18" i="2"/>
  <c r="U17" i="2"/>
  <c r="U16" i="2"/>
  <c r="U15" i="2"/>
  <c r="U14" i="2"/>
  <c r="U13" i="2"/>
  <c r="U12" i="2"/>
  <c r="U11" i="2"/>
</calcChain>
</file>

<file path=xl/sharedStrings.xml><?xml version="1.0" encoding="utf-8"?>
<sst xmlns="http://schemas.openxmlformats.org/spreadsheetml/2006/main" count="635" uniqueCount="274">
  <si>
    <t>Avance en los Indicadores de los Programas presupuestarios de la Administración Pública Federal</t>
  </si>
  <si>
    <t xml:space="preserve">    Ejercicio Fiscal 2013</t>
  </si>
  <si>
    <t>Ramo 38
Consejo Nacional de Ciencia y Tecnología</t>
  </si>
  <si>
    <t>Programas presupuestarios cuya MIR se incluye en el reporte</t>
  </si>
  <si>
    <t xml:space="preserve">S-190 Becas de posgrado y otras modalidades de apoyo a la calidad
S-191 Sistema Nacional de Investigadores
S-192 Fortalecimiento a nivel sectorial de las capacidades científicas, tecnológicas y de innovación
S-225 Fortalecimiento en las Entidades Federativas de las capacidades científicas, tecnológicas y de innovación.
U-002 Apoyo a la consolidación Institucional.
U-003 Innovación tecnológica para negocios de alto valor agregado, tecnologías precursoras y competitividad de las empresas
</t>
  </si>
  <si>
    <t>DATOS DEL PROGRAMA</t>
  </si>
  <si>
    <t>Programa presupuestario</t>
  </si>
  <si>
    <t>S190</t>
  </si>
  <si>
    <t>Becas de posgrado y otras modalidades de apoyo a la calidad</t>
  </si>
  <si>
    <t>Ramo</t>
  </si>
  <si>
    <t>38</t>
  </si>
  <si>
    <t>Consejo Nacional de Ciencia y Tecnología</t>
  </si>
  <si>
    <t>Unidad responsable</t>
  </si>
  <si>
    <t>90X-Consejo Nacional de Ciencia y Tecnología</t>
  </si>
  <si>
    <t>Enfoques transversales</t>
  </si>
  <si>
    <t>Sin Información</t>
  </si>
  <si>
    <t>Clasificación Funcional</t>
  </si>
  <si>
    <t>Finalidad</t>
  </si>
  <si>
    <t>3 - Desarrollo Económico</t>
  </si>
  <si>
    <t>Función</t>
  </si>
  <si>
    <t>8 - Ciencia, Tecnología e Innovación</t>
  </si>
  <si>
    <t>Subfunción</t>
  </si>
  <si>
    <t>1 - Investigación Científica</t>
  </si>
  <si>
    <t>Actividad Institucional</t>
  </si>
  <si>
    <t>6 - Apoyo a la formación de capital humano</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</si>
  <si>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</si>
  <si>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</si>
  <si>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</si>
  <si>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</si>
  <si>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</si>
  <si>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</si>
  <si>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</si>
  <si>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</si>
  <si>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</si>
  <si>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</si>
  <si>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</si>
  <si>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</si>
  <si>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</si>
  <si>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</si>
  <si>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</si>
  <si>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al fortalecimiento de la cadena educación superior, ciencia básica y aplicada, tecnología e innovación mediante el egreso de estudiantes de posgrado apoyados por el CONACYT en programas de calidad.</t>
  </si>
  <si>
    <r>
      <t>Tasa de variación de la Población que completo el nivel de educación superior y esta ocupada en actividades de ciencia y tecnología</t>
    </r>
    <r>
      <rPr>
        <i/>
        <sz val="10"/>
        <color indexed="30"/>
        <rFont val="Soberana Sans"/>
        <family val="3"/>
      </rPr>
      <t xml:space="preserve">
</t>
    </r>
  </si>
  <si>
    <t>((Porcentaje de la Población que completo el nivel de educación superior y esta ocupada en actividades de ciencia y tecnología en el año t / Porcentaje de la Población que completo el nivel de educación superior y esta ocupada en actividades de ciencia y tecnología en el año t-1)-1)x100</t>
  </si>
  <si>
    <t>Porcentaje</t>
  </si>
  <si>
    <t>Estratégico-Eficacia-Anual</t>
  </si>
  <si>
    <t>Propósito</t>
  </si>
  <si>
    <t>Los estudiantes egresados de licenciatura y posgrado son apoyados economicamente para su formación de alto nivel y de calidad en México y en el extranjero, en áreas y sectores estratégicos prioritarios del Programa de Becas del CONACYT.</t>
  </si>
  <si>
    <r>
      <t>Porcentaje de graduados de posgrado en áreas científicas e ingenierías.</t>
    </r>
    <r>
      <rPr>
        <i/>
        <sz val="10"/>
        <color indexed="30"/>
        <rFont val="Soberana Sans"/>
        <family val="3"/>
      </rPr>
      <t xml:space="preserve">
Indicador Seleccionado</t>
    </r>
  </si>
  <si>
    <t>(Graduados de posgrado en áreas de ciencias e ingeniería en el año t/ total de graduados de posgrado en el año t) *100</t>
  </si>
  <si>
    <t/>
  </si>
  <si>
    <r>
      <t xml:space="preserve">Tasa de variación de apoyos otorgados a becas nuevas de posgrado </t>
    </r>
    <r>
      <rPr>
        <i/>
        <sz val="10"/>
        <color indexed="30"/>
        <rFont val="Soberana Sans"/>
        <family val="3"/>
      </rPr>
      <t xml:space="preserve">
</t>
    </r>
  </si>
  <si>
    <t>((Total de Becas nuevas de posgrado otorgadas en el año t / total de Becas nuevas de posgrado otorgadas en el año t-1)-1)*100</t>
  </si>
  <si>
    <t>Componente</t>
  </si>
  <si>
    <t>A Apoyos otorgados a jóvenes talentos</t>
  </si>
  <si>
    <r>
      <t>Porcentaje de apoyos otorgados a jóvenes talentos</t>
    </r>
    <r>
      <rPr>
        <i/>
        <sz val="10"/>
        <color indexed="30"/>
        <rFont val="Soberana Sans"/>
        <family val="3"/>
      </rPr>
      <t xml:space="preserve">
</t>
    </r>
  </si>
  <si>
    <t>(No. de apoyos otorgados a jóvenes talentos en el año t / No. de solicitudes recibidas que solicitan un apoyo a nivel de jóvenes talentos en el año t)*100</t>
  </si>
  <si>
    <t>Gestión-Eficacia-Anual</t>
  </si>
  <si>
    <t>B Registro otorgado a Programas de Posgrado de nivel de Competencia Internacional y Consolidados en el Programa Nacional de Posgrados de Calidad, PNPC.</t>
  </si>
  <si>
    <r>
      <t>Porcentaje de programas consolidados y de competencia internacional</t>
    </r>
    <r>
      <rPr>
        <i/>
        <sz val="10"/>
        <color indexed="30"/>
        <rFont val="Soberana Sans"/>
        <family val="3"/>
      </rPr>
      <t xml:space="preserve">
</t>
    </r>
  </si>
  <si>
    <t>(Número de programas consolidados y de competencia internacional en el Programa Nacional de Posgrados de Calidad en el año t / Número de Programas en el Programa Nacional de Posgrados de Calidad en el año t)*100</t>
  </si>
  <si>
    <t>Estratégico-Calidad-Anual</t>
  </si>
  <si>
    <t>C Becas para estudios de posgrado otorgadas</t>
  </si>
  <si>
    <r>
      <t>Cobertura en becas de posgrado</t>
    </r>
    <r>
      <rPr>
        <i/>
        <sz val="10"/>
        <color indexed="30"/>
        <rFont val="Soberana Sans"/>
        <family val="3"/>
      </rPr>
      <t xml:space="preserve">
Indicador Seleccionado</t>
    </r>
  </si>
  <si>
    <t>(Becas de posgrado otorgadas en el año t / total de solicitudes recibidas en el año t)*100</t>
  </si>
  <si>
    <r>
      <t>Porcentaje de becas de posgrado otorgadas en áreas científicas e ingenierías.</t>
    </r>
    <r>
      <rPr>
        <i/>
        <sz val="10"/>
        <color indexed="30"/>
        <rFont val="Soberana Sans"/>
        <family val="3"/>
      </rPr>
      <t xml:space="preserve">
Indicador Seleccionado</t>
    </r>
  </si>
  <si>
    <t>(Becas otorgadas en programas de posgrado en áreas científicas e ingeniería en el año t/ total de becas de posgrado otorgadas en el año t) *100</t>
  </si>
  <si>
    <t>Actividad</t>
  </si>
  <si>
    <t>A 1 Promoción y difusión de programas de posgrado entre los jóvenes mexicanos</t>
  </si>
  <si>
    <r>
      <t>Porcentaje de incremento del número de jóvenes  participando en eventos de promoción y difusión del posgrado.</t>
    </r>
    <r>
      <rPr>
        <i/>
        <sz val="10"/>
        <color indexed="30"/>
        <rFont val="Soberana Sans"/>
        <family val="3"/>
      </rPr>
      <t xml:space="preserve">
</t>
    </r>
  </si>
  <si>
    <t>(Número de jóvenes participando en eventos de difusión y promoción de los programas de posgrado realizados en el año t/ Número de jóvenes participando en eventos de difusión y promoción de los programas de posgrado realizados en el año t-1)-1*100)</t>
  </si>
  <si>
    <t>B 2 Selección de solicitudes de programas de posgrado, de ingreso al  Programa Nacional de Posgrados de Calidad, PNPC.</t>
  </si>
  <si>
    <r>
      <t>Porcentaje de solicitudes de ingreso y renovación dictaminadas a tiempo</t>
    </r>
    <r>
      <rPr>
        <i/>
        <sz val="10"/>
        <color indexed="30"/>
        <rFont val="Soberana Sans"/>
        <family val="3"/>
      </rPr>
      <t xml:space="preserve">
</t>
    </r>
  </si>
  <si>
    <t>(No de solicitudes dictaminadas en tiempo en el año t / No de solicitudes recibidas en el año t)*100</t>
  </si>
  <si>
    <t>Gestión-Eficiencia-Anual</t>
  </si>
  <si>
    <t>C 3 Selección de Becarios</t>
  </si>
  <si>
    <r>
      <t xml:space="preserve">Porcentaje de solicitudes de beca dictaminadas en los tiempos de la convocatoria </t>
    </r>
    <r>
      <rPr>
        <i/>
        <sz val="10"/>
        <color indexed="30"/>
        <rFont val="Soberana Sans"/>
        <family val="3"/>
      </rPr>
      <t xml:space="preserve">
</t>
    </r>
  </si>
  <si>
    <t>(No. de solicitudes dictaminadas de acuerdo a los tiempos indicados en la convocatoria en el año t / No. de solicitudes dictaminadas en el año t)*100</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</si>
  <si>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</si>
  <si>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</si>
  <si>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</si>
  <si>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</si>
  <si>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</si>
  <si>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</si>
  <si>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</si>
  <si>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</si>
  <si>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</si>
  <si>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t>S191</t>
  </si>
  <si>
    <t>Sistema Nacional de Investigadores</t>
  </si>
  <si>
    <t>7 - Apoyo al ingreso y fomento al desarrollo de los investigadores de mérito</t>
  </si>
  <si>
    <t>Contribuir al fortalecimiento de la cadena educación, ciencia básica y aplicada, tecnología e innovación mediante la acreditación de investigadores, hecha a través de la evaluación por pares.</t>
  </si>
  <si>
    <r>
      <t>Porcentaje de investigadores del SNI en la Población Económicamente Activa (PEA) ocupada en ciencia y tecnología con estudios de doctorado</t>
    </r>
    <r>
      <rPr>
        <i/>
        <sz val="10"/>
        <color indexed="30"/>
        <rFont val="Soberana Sans"/>
        <family val="3"/>
      </rPr>
      <t xml:space="preserve">
</t>
    </r>
  </si>
  <si>
    <t>(Investigadores vigentes del SNI en el año t / Personas con estudios de doctorado en la PEA ocupada en el año t)*100</t>
  </si>
  <si>
    <t>Los investigadores que solicitan ingresar o renovar su membresía al Programa son evaluados con criterios reconocidos por las instituciones y centros de investigación.</t>
  </si>
  <si>
    <r>
      <t>Factor de impacto en análisis quinquenal de los artículos publicados por científicos mexicanos</t>
    </r>
    <r>
      <rPr>
        <i/>
        <sz val="10"/>
        <color indexed="30"/>
        <rFont val="Soberana Sans"/>
        <family val="3"/>
      </rPr>
      <t xml:space="preserve">
Indicador Seleccionado</t>
    </r>
  </si>
  <si>
    <t>(Número de citas recibidas en el año en curso relacionadas con los artículos publicados en los 5 años precedentes / número de artículos publicados en los cinco años precedentes al año de análisis)</t>
  </si>
  <si>
    <t>Razón: Relación de citas por artículo</t>
  </si>
  <si>
    <r>
      <t>Porcentaje de investigadores evaluados con respecto a la Población potencial</t>
    </r>
    <r>
      <rPr>
        <i/>
        <sz val="10"/>
        <color indexed="30"/>
        <rFont val="Soberana Sans"/>
        <family val="3"/>
      </rPr>
      <t xml:space="preserve">
</t>
    </r>
  </si>
  <si>
    <t>(Número de investigadores evaluados en el año t / total de investigadores pertenecientes a la población potencial en el año t) x 100</t>
  </si>
  <si>
    <t>A Dictámenes fundamentados otorgados a los investigadores</t>
  </si>
  <si>
    <r>
      <t>Tasa de variación de investigadores nacionales vigentes</t>
    </r>
    <r>
      <rPr>
        <i/>
        <sz val="10"/>
        <color indexed="30"/>
        <rFont val="Soberana Sans"/>
        <family val="3"/>
      </rPr>
      <t xml:space="preserve">
</t>
    </r>
  </si>
  <si>
    <t>((Investigadores vigentes en el año t / investigadores vigentes en el año t-1)-1)*100</t>
  </si>
  <si>
    <t>Tasa</t>
  </si>
  <si>
    <t>A 1 Atención de las solicitudes recibidas producto de la Convocatoria del Programa.</t>
  </si>
  <si>
    <r>
      <t>Porcentaje de incremento en la atención de solicitudes de apoyo</t>
    </r>
    <r>
      <rPr>
        <i/>
        <sz val="10"/>
        <color indexed="30"/>
        <rFont val="Soberana Sans"/>
        <family val="3"/>
      </rPr>
      <t xml:space="preserve">
</t>
    </r>
  </si>
  <si>
    <t>(Solicitudes recibidas y validadas en el año t / solicitudes recibidas y validadas en el año t-1) -1)*100</t>
  </si>
  <si>
    <t>S192</t>
  </si>
  <si>
    <t>Fortalecimiento a nivel sectorial de las capacidades científicas, tecnológicas y de innovación</t>
  </si>
  <si>
    <t>9 - Fortalecimiento a la capacidad científica, tecnológica y de innovación</t>
  </si>
  <si>
    <t>Contribuir al fomento de la ciencia básica y aplicada, la tecnología y la innovación, mediante la generacion de conocimiento cientifico, desarrollo tecnológico e innovación.</t>
  </si>
  <si>
    <r>
      <t>Variación porcentual de la posición de México en la variable Calidad de las instituciones de investigación científica del Índice de Competitividad Global con respecto al país de América Latina y del Caribe mejor posicionado</t>
    </r>
    <r>
      <rPr>
        <i/>
        <sz val="10"/>
        <color indexed="30"/>
        <rFont val="Soberana Sans"/>
        <family val="3"/>
      </rPr>
      <t xml:space="preserve">
</t>
    </r>
  </si>
  <si>
    <t>(La diferencia entre:  El número de lugares que existen entre México y el país de AL y del Caribe mejor posicionado en el rubro Calidad de las Insituciones Científicas del año previo; y el número de lugares que existe entre México y el país de AL y del Caribe mejor posicionado en el rubro Calidad de las Insituciones Científicas en el año actual  / Número de lugares que hay entre México con respecto al país de AL y del Caribe mejor posicionado en el rubro Calidad de las Insituciones Científicas en el año previo)*100    Nota: El método aplica excepto en el caso de que México sea el país mejor posicionado entre los paises de ALy el C.</t>
  </si>
  <si>
    <t>Puntos de ranking internacional</t>
  </si>
  <si>
    <r>
      <t>Variación porcentual de la posición de México en la variable Capacidad de Innovación del Índice de Competitividad Global con respecto al país de América Latina y del Caribe mejor posicionado</t>
    </r>
    <r>
      <rPr>
        <i/>
        <sz val="10"/>
        <color indexed="30"/>
        <rFont val="Soberana Sans"/>
        <family val="3"/>
      </rPr>
      <t xml:space="preserve">
Indicador Seleccionado</t>
    </r>
  </si>
  <si>
    <t>(La diferencia entre:  El número de lugares que existen entre México y el país de AL y del Caribe mejor posicionado en el rubro Capacidad de Innovación del año previo; y el número de lugares que existe entre México y el país de AL y del Caribe mejor posicionado en el rubro Capacidad de Innovación en el año actual  / Número de lugares que hay entre México con respecto al país de AL y del Caribe mejor posicionado en el rubro Capacidad de Innovación en el año previo)*100    Nota: El método aplica excepto en el caso de que México sea el país mejor posicionado entre los paises de ALy el C.</t>
  </si>
  <si>
    <t>Las instituciones, centros de investigación, laboratorios, organismos y empresas han generado conocimiento científico y capacidades de desarrollo tecnológico e innovación</t>
  </si>
  <si>
    <r>
      <t>Proporción de Publicaciones derivadas de proyectos concluidos</t>
    </r>
    <r>
      <rPr>
        <i/>
        <sz val="10"/>
        <color indexed="30"/>
        <rFont val="Soberana Sans"/>
        <family val="3"/>
      </rPr>
      <t xml:space="preserve">
</t>
    </r>
  </si>
  <si>
    <t>(Número de publicaciones realizadas  en el año t / Número de proyectos concluidos en el año t)</t>
  </si>
  <si>
    <t>Publicación</t>
  </si>
  <si>
    <r>
      <t>Porcentaje de proyectos que cumplen con los entregables</t>
    </r>
    <r>
      <rPr>
        <i/>
        <sz val="10"/>
        <color indexed="30"/>
        <rFont val="Soberana Sans"/>
        <family val="3"/>
      </rPr>
      <t xml:space="preserve">
</t>
    </r>
  </si>
  <si>
    <t>(Número de proyectos concluidos que cumplen con los entregables en el año t/ Número de proyectos concluidos en el año t)*100</t>
  </si>
  <si>
    <t>A Apoyos económicos otorgados a investigadores y/o instituciones de investigación y/o empresas</t>
  </si>
  <si>
    <r>
      <t>Porcentaje de proyectos apoyados económicamente</t>
    </r>
    <r>
      <rPr>
        <i/>
        <sz val="10"/>
        <color indexed="30"/>
        <rFont val="Soberana Sans"/>
        <family val="3"/>
      </rPr>
      <t xml:space="preserve">
</t>
    </r>
  </si>
  <si>
    <t>(Número de proyectos apoyados economicamente en el año t / Numero de propuestas aprobadas con dictamen aprobatorio de  evaluación en el año t)*100</t>
  </si>
  <si>
    <t>A 1 Formalización de los proyectos aprobados a partir de la convocatoria publicada.</t>
  </si>
  <si>
    <r>
      <t>Porcentaje de fondos que formalizan proyectos en tiempo</t>
    </r>
    <r>
      <rPr>
        <i/>
        <sz val="10"/>
        <color indexed="30"/>
        <rFont val="Soberana Sans"/>
        <family val="3"/>
      </rPr>
      <t xml:space="preserve">
</t>
    </r>
  </si>
  <si>
    <t>(Numero de fondos que formalizan sus proyectos en un periodo de 90 días naturales en el año t / número de fondos en el año t)x100</t>
  </si>
  <si>
    <t>Gestión-Calidad-Anual</t>
  </si>
  <si>
    <t xml:space="preserve">A 2 Evaluación de propuestas </t>
  </si>
  <si>
    <r>
      <t>Porcentaje de cumplimiento del tiempo promedio para realizar el proceso de evaluación</t>
    </r>
    <r>
      <rPr>
        <i/>
        <sz val="10"/>
        <color indexed="30"/>
        <rFont val="Soberana Sans"/>
        <family val="3"/>
      </rPr>
      <t xml:space="preserve">
</t>
    </r>
  </si>
  <si>
    <t>(Número de convocatorias de fondos sectoriales con tiempo de ciclo de evaluación de solicitudes menor o igual al promedio / Total de convocatorias emitidas en el año)*100</t>
  </si>
  <si>
    <t>S225</t>
  </si>
  <si>
    <t>Fortalecimiento en las Entidades Federativas de las capacidades científicas, tecnológicas y de innovación.</t>
  </si>
  <si>
    <t>Contribuir al incremento de la investigación científica y el desarrollo tecnológico en los municipios y estados mediante el fortalecimiento de los Sistemas Locales de Ciencia Tecnología e Innovación.</t>
  </si>
  <si>
    <r>
      <t>Porcentaje de recursos económicos captados por los Sistemas Locales de Ciencia Tecnología e Innovación</t>
    </r>
    <r>
      <rPr>
        <i/>
        <sz val="10"/>
        <color indexed="30"/>
        <rFont val="Soberana Sans"/>
        <family val="3"/>
      </rPr>
      <t xml:space="preserve">
</t>
    </r>
  </si>
  <si>
    <t>(Apoyos económicos captados por los Sistemas Locales de Ciencia Tecnología e Innovación en el año t / total de apoyos económicos otorgados por el CONACYT a nivel nacional en el año t )x 100</t>
  </si>
  <si>
    <t>Sistemas Locales de Ciencia, Tecnología e Innovación fortalecidos.</t>
  </si>
  <si>
    <r>
      <t>Tasa de variación de los recursos económicos captados por los Sistemas Locales de Ciencia, Tecnología e Innovación</t>
    </r>
    <r>
      <rPr>
        <i/>
        <sz val="10"/>
        <color indexed="30"/>
        <rFont val="Soberana Sans"/>
        <family val="3"/>
      </rPr>
      <t xml:space="preserve">
</t>
    </r>
  </si>
  <si>
    <t xml:space="preserve"> ((Total de recursos económicos captados por los Sistemas Locales de Ciencia, Tecnología e Innovación en el año t / Total de recursos económicos captados por los Sistemas Locales de Ciencia, Tecnología e Innovación en el año 2007)-1)*100</t>
  </si>
  <si>
    <t>Tasa de variación</t>
  </si>
  <si>
    <t>Estratégico-Eficiencia-Anual</t>
  </si>
  <si>
    <r>
      <t>Índice de concentración de los apoyos captados</t>
    </r>
    <r>
      <rPr>
        <i/>
        <sz val="10"/>
        <color indexed="30"/>
        <rFont val="Soberana Sans"/>
        <family val="3"/>
      </rPr>
      <t xml:space="preserve">
Indicador Seleccionado</t>
    </r>
  </si>
  <si>
    <t>(Promedio de apoyos captados por las entidades federativas en el quintil más alto / promedio de apoyos captados por las entidades federativas en el quintil más bajo)</t>
  </si>
  <si>
    <t>Indice</t>
  </si>
  <si>
    <t>A Proyectos de desarrollo e innovación tecnológica financiados</t>
  </si>
  <si>
    <r>
      <t>Porcentaje de proyectos aprobados  en desarrollo e innovación tecnológica</t>
    </r>
    <r>
      <rPr>
        <i/>
        <sz val="10"/>
        <color indexed="30"/>
        <rFont val="Soberana Sans"/>
        <family val="3"/>
      </rPr>
      <t xml:space="preserve">
</t>
    </r>
  </si>
  <si>
    <t>(Número de proyectos aprobados en desarrollo e innovación tecnológica en el año t / total de proyectos aprobados por el Programa en el año t) x 100</t>
  </si>
  <si>
    <t>Estratégico-Eficacia-Semestral</t>
  </si>
  <si>
    <t>B Proyectos de creación y consolidación de Grupos y Redes de Investigación financiados</t>
  </si>
  <si>
    <r>
      <t>Porcentaje de proyectos aprobados  en la modalidad de creación y consolidación de Grupos y Redes de Investigación</t>
    </r>
    <r>
      <rPr>
        <i/>
        <sz val="10"/>
        <color indexed="30"/>
        <rFont val="Soberana Sans"/>
        <family val="3"/>
      </rPr>
      <t xml:space="preserve">
</t>
    </r>
  </si>
  <si>
    <t>(Número de proyectos aprobados en creación y consolidación de Grupos y Redes de Investigación en el año t / total de proyectos aprobados por el Programa en el año t ) x 100</t>
  </si>
  <si>
    <t>C Proyectos de difusión y divulgación financiados</t>
  </si>
  <si>
    <r>
      <t>Porcentaje de proyectos aprobados  en difusión y divulgación</t>
    </r>
    <r>
      <rPr>
        <i/>
        <sz val="10"/>
        <color indexed="30"/>
        <rFont val="Soberana Sans"/>
        <family val="3"/>
      </rPr>
      <t xml:space="preserve">
</t>
    </r>
  </si>
  <si>
    <t>(Número de proyectos aprobados en difusión y divulgación de los proyectos en el año t / total de proyectos aprobados por el Programa en el año t ) x 100</t>
  </si>
  <si>
    <t>D Proyectos de creación y fortalecimiento de infraestructura financiados</t>
  </si>
  <si>
    <r>
      <t>Porcentaje de proyectos aprobados  en creación y fortalecimiento de infraestructura</t>
    </r>
    <r>
      <rPr>
        <i/>
        <sz val="10"/>
        <color indexed="30"/>
        <rFont val="Soberana Sans"/>
        <family val="3"/>
      </rPr>
      <t xml:space="preserve">
</t>
    </r>
  </si>
  <si>
    <t>(Número de proyectos aprobados en creación y fortalecimiento de infraestructura en el año t / total de proyectos aprobados por el Programa en el año t ) x 100</t>
  </si>
  <si>
    <t>E Proyectos de investigación científica financiados</t>
  </si>
  <si>
    <r>
      <t>Porcentaje de proyectos aprobados  en investigación científica</t>
    </r>
    <r>
      <rPr>
        <i/>
        <sz val="10"/>
        <color indexed="30"/>
        <rFont val="Soberana Sans"/>
        <family val="3"/>
      </rPr>
      <t xml:space="preserve">
</t>
    </r>
  </si>
  <si>
    <t>(Número de proyectos aprobados en investigación científica en el año t / total de proyectos aprobados por el Programa en el año t) x 100</t>
  </si>
  <si>
    <t>E 1 Entrega de resultados a usuarios de proyectos</t>
  </si>
  <si>
    <r>
      <t>Porcentaje de proyectos terminados que cumplen con los entregables</t>
    </r>
    <r>
      <rPr>
        <i/>
        <sz val="10"/>
        <color indexed="30"/>
        <rFont val="Soberana Sans"/>
        <family val="3"/>
      </rPr>
      <t xml:space="preserve">
</t>
    </r>
  </si>
  <si>
    <t>(Nº de proyectos que a juicio de los evaluadores cumplen con los entregables en el año t/ Nº de proyectos terminados en el año t)*100</t>
  </si>
  <si>
    <t>Gestión-Eficiencia-Trimestral</t>
  </si>
  <si>
    <t>E 2 Evaluación de las propuestas recibidas en las convocatorias.</t>
  </si>
  <si>
    <r>
      <t>Índice de evaluación promedio</t>
    </r>
    <r>
      <rPr>
        <i/>
        <sz val="10"/>
        <color indexed="30"/>
        <rFont val="Soberana Sans"/>
        <family val="3"/>
      </rPr>
      <t xml:space="preserve">
</t>
    </r>
  </si>
  <si>
    <t>(Nº de días transcurridos en promedio en el proceso de evaluación por convocatoria en el año t/ 30 días)</t>
  </si>
  <si>
    <r>
      <t>Porcentaje de proyectos aprobados</t>
    </r>
    <r>
      <rPr>
        <i/>
        <sz val="10"/>
        <color indexed="30"/>
        <rFont val="Soberana Sans"/>
        <family val="3"/>
      </rPr>
      <t xml:space="preserve">
</t>
    </r>
  </si>
  <si>
    <t>(Número de proyectos aprobados en el año t / Número total de propuestas recibidas en el año t)*100</t>
  </si>
  <si>
    <r>
      <t xml:space="preserve">Porcentaje de recursos económicos captados por los Sistemas Locales de Ciencia Tecnología e Innovación
</t>
    </r>
    <r>
      <rPr>
        <sz val="10"/>
        <rFont val="Soberana Sans"/>
        <family val="2"/>
      </rPr>
      <t xml:space="preserve"> Causa : La mayoría de los instrumentos y programas del CONACyT cuentan con políticas orientadas a la descentralización de los apoyos. Efecto: Se está contribuyendo a incrementar las capacidades de investigación científica, desarrollo tecnológico e innovación a nivel de municipios, estados y regiones se logro superar la meta en un 0.13 de la meta planteada. Otros Motivos:</t>
    </r>
  </si>
  <si>
    <r>
      <t xml:space="preserve">Tasa de variación de los recursos económicos captados por los Sistemas Locales de Ciencia, Tecnología e Innovación
</t>
    </r>
    <r>
      <rPr>
        <sz val="10"/>
        <rFont val="Soberana Sans"/>
        <family val="2"/>
      </rPr>
      <t xml:space="preserve"> Causa : La mayoría de los instrumentos y programas del CONACyT cuentan con políticas orientadas a la descentralización de los apoyos. Efecto: Se están incrementando las actividades de investigación científica, desarrollo tecnológico e innovación de los actores que componen los Sistemas Locales de Ciencia, Tecnología e Innovación. Otros Motivos:</t>
    </r>
  </si>
  <si>
    <t>U002</t>
  </si>
  <si>
    <t>Apoyo a la consolidación Institucional.</t>
  </si>
  <si>
    <t>10 - Desarrollo y vinculación de científicos y tecnólogos</t>
  </si>
  <si>
    <t>Contribuir al fortalecimiento de la cadena educación superior, ciencia básica y aplicada, tecnología e innovación, mediante la consolidación de recursos humanos de alto nivel</t>
  </si>
  <si>
    <r>
      <t>Porcentaje de posdoctorados apoyados por el CONACyT insertados en el ámbito académico (docencia e investagación)</t>
    </r>
    <r>
      <rPr>
        <i/>
        <sz val="10"/>
        <color indexed="30"/>
        <rFont val="Soberana Sans"/>
        <family val="3"/>
      </rPr>
      <t xml:space="preserve">
</t>
    </r>
  </si>
  <si>
    <t>(número de posdoctorados apoyados en el año t que se insertan en el medio académico (docencia e investigación) una vez que concluye el apoyo / número total de postdoctorados apoyados en el año t)x100</t>
  </si>
  <si>
    <t>Los Doctores consolidan su formación de alto nivel a través de un posdoctorado Nota 1: Se entiende por Doctores a las personas con estudios de Doctorado Nota 2: Se entiende por Alto Nivel la formación de posgrado que incluye la finalización de un posdoctorado.</t>
  </si>
  <si>
    <r>
      <t>Porcentaje de constancias entregadas a los Doctores que finalizaron su posdoctorado</t>
    </r>
    <r>
      <rPr>
        <i/>
        <sz val="10"/>
        <color indexed="30"/>
        <rFont val="Soberana Sans"/>
        <family val="3"/>
      </rPr>
      <t xml:space="preserve">
Indicador Seleccionado</t>
    </r>
  </si>
  <si>
    <t>(Número de Cartas constancias entregadas por la finalización del posdoctorado en el año t / Número total de Doctores apoyados en el año t)x100</t>
  </si>
  <si>
    <t>A Becas otorgadas para estancias posdoctorales nacionales</t>
  </si>
  <si>
    <r>
      <t xml:space="preserve">Tasa de variación de apoyos otorgados para estancias posdoctorales nacionales </t>
    </r>
    <r>
      <rPr>
        <i/>
        <sz val="10"/>
        <color indexed="30"/>
        <rFont val="Soberana Sans"/>
        <family val="3"/>
      </rPr>
      <t xml:space="preserve">
</t>
    </r>
  </si>
  <si>
    <t>((Número de apoyos otorgados por el programa para la realización de estancias posdoctorales nacionales en el año t / Número de apoyos otorgados por el programa para la realización de estancias posdoctorales nacionales en el año t-1)-1)*100</t>
  </si>
  <si>
    <t>B Apoyos económicos complementarios otorgados para estancias sabaticas posdoctorales al extranjero</t>
  </si>
  <si>
    <r>
      <t>Tasa de variación de los apoyos economicos complementarios otorgados para estancias sabaticas posdoctorales al extranjero</t>
    </r>
    <r>
      <rPr>
        <i/>
        <sz val="10"/>
        <color indexed="30"/>
        <rFont val="Soberana Sans"/>
        <family val="3"/>
      </rPr>
      <t xml:space="preserve">
</t>
    </r>
  </si>
  <si>
    <t>((Número de apoyos económicos complementarios otorgados para estancias sabáticas posdoctorales al extranjero en el año t / Número de apoyos económicos complementarios otorgados para estancias sabáticas posdoctorales al extranjero en el año t-1)-1)*100</t>
  </si>
  <si>
    <t>C Apoyos económicos complementarios otorgados para la consolidación de grupos de investigación (repatriación, retención y estancias de consolidación)</t>
  </si>
  <si>
    <r>
      <t>Tasa de variación de los apoyos económicos complementarios otorgados para la consolidación de grupos de investigación (repatriación, retención y estancias de consolidación)</t>
    </r>
    <r>
      <rPr>
        <i/>
        <sz val="10"/>
        <color indexed="30"/>
        <rFont val="Soberana Sans"/>
        <family val="3"/>
      </rPr>
      <t xml:space="preserve">
</t>
    </r>
  </si>
  <si>
    <t>((Número de apoyos económicos complementarios otorgados para la consolidación de grupos de investigación (repatriación, retención y estancias de consolidación) el año t / Número de apoyos económicos complementarios otorgados para la consolidación de grupos de investigación (repatriación, retención y estancias de consolidación) en el año t-1)-1)*100</t>
  </si>
  <si>
    <t>A 1 Formalización de los apoyos económicos</t>
  </si>
  <si>
    <r>
      <t>Porcentaje de apoyos que se formalizaron dentro de los 90 días naturales</t>
    </r>
    <r>
      <rPr>
        <i/>
        <sz val="10"/>
        <color indexed="30"/>
        <rFont val="Soberana Sans"/>
        <family val="3"/>
      </rPr>
      <t xml:space="preserve">
</t>
    </r>
  </si>
  <si>
    <t>(Número de apoyos formalizados dentro de los 90 días naturales a partir de la fecha establecida en la propia convocatoria en el año t / número de apoyos aprobados en el año t ) *100</t>
  </si>
  <si>
    <t>Gestión-Eficacia-Semestral</t>
  </si>
  <si>
    <t>B 2 Seguimiento de apoyos</t>
  </si>
  <si>
    <r>
      <t xml:space="preserve">Porcentaje de informes financieros y de trabajo recibidos en los tiempos establecidos </t>
    </r>
    <r>
      <rPr>
        <i/>
        <sz val="10"/>
        <color indexed="30"/>
        <rFont val="Soberana Sans"/>
        <family val="3"/>
      </rPr>
      <t xml:space="preserve">
</t>
    </r>
  </si>
  <si>
    <t>(Número de informes  financieros y de trabajo recibidos en el año t / total de informes financieros y de trabajo programados para su recepción en el año t)*100</t>
  </si>
  <si>
    <t>C 3 Recepción y Evaluación de solicitudes</t>
  </si>
  <si>
    <r>
      <t>Porcentaje de solicitudes que reunieron los requisitos de la Convocatoria</t>
    </r>
    <r>
      <rPr>
        <i/>
        <sz val="10"/>
        <color indexed="30"/>
        <rFont val="Soberana Sans"/>
        <family val="3"/>
      </rPr>
      <t xml:space="preserve">
</t>
    </r>
  </si>
  <si>
    <t>(Número de solicitudes que cumplen con los requisitos de la Convocatoria el año t / número de solicitudes recibidas en el año t)*100</t>
  </si>
  <si>
    <t>U003</t>
  </si>
  <si>
    <t>Innovación tecnológica para negocios de alto valor agregado, tecnologías precursoras y competitividad de las empresas</t>
  </si>
  <si>
    <t>4 - Innovación</t>
  </si>
  <si>
    <t>Contribuir al incremento de la producción industrial del país mediante el desarrollo científico, tecnológico y de innovación.</t>
  </si>
  <si>
    <r>
      <t>Indice de Producción Industrial (Crecimiento Industrial)</t>
    </r>
    <r>
      <rPr>
        <i/>
        <sz val="10"/>
        <color indexed="30"/>
        <rFont val="Soberana Sans"/>
        <family val="3"/>
      </rPr>
      <t xml:space="preserve">
</t>
    </r>
  </si>
  <si>
    <t xml:space="preserve">Promedio del Indice de Producción Industrial en el año t </t>
  </si>
  <si>
    <t>Promedio</t>
  </si>
  <si>
    <t>N/A</t>
  </si>
  <si>
    <r>
      <t>Cooperación para la innovación entre empresas e institutos de investigación</t>
    </r>
    <r>
      <rPr>
        <i/>
        <sz val="10"/>
        <color indexed="30"/>
        <rFont val="Soberana Sans"/>
        <family val="3"/>
      </rPr>
      <t xml:space="preserve">
</t>
    </r>
  </si>
  <si>
    <t>(Número de empresas con convenios de colaboración con institutos de investigación / total de empresas que realizaron innovación)*100</t>
  </si>
  <si>
    <t>Las empresas han generado desarrollo tecnológico e innovación</t>
  </si>
  <si>
    <r>
      <t>Variación porcentual de las acciones de protección de la propiedad intelectual de las empresas, asociadas a proyectos tecnológicos y de innovación apoyados</t>
    </r>
    <r>
      <rPr>
        <i/>
        <sz val="10"/>
        <color indexed="30"/>
        <rFont val="Soberana Sans"/>
        <family val="3"/>
      </rPr>
      <t xml:space="preserve">
</t>
    </r>
  </si>
  <si>
    <t>((Acciones de protección de la propiedad intelectual en el periodo del año t por proyecto apoyado / Acciones de protección de la propiedad intelectual en el periodo del año t-1 por proyecto apoyado) - 1)x100</t>
  </si>
  <si>
    <r>
      <t>Variación porcentual de la producción tecnológica e innovación en las empresas apoyadas</t>
    </r>
    <r>
      <rPr>
        <i/>
        <sz val="10"/>
        <color indexed="30"/>
        <rFont val="Soberana Sans"/>
        <family val="3"/>
      </rPr>
      <t xml:space="preserve">
</t>
    </r>
  </si>
  <si>
    <t>(((Nuevos productos, procesos o servicios reportados en el año t por proyecto apoyado) / (Nuevos productos procesos o servicios reportados en el año t-1 por proyecto apoyado))-1) *100</t>
  </si>
  <si>
    <t xml:space="preserve">A Apoyos otorgados para estimular la inversión de las empresas en proyectos de desarrollo tecnológico e innovación </t>
  </si>
  <si>
    <r>
      <t>Inversión en desarrollo tecnológico e innovación realizada por las  empresas apoyadas, respecto al monto total apoyado por el programa</t>
    </r>
    <r>
      <rPr>
        <i/>
        <sz val="10"/>
        <color indexed="30"/>
        <rFont val="Soberana Sans"/>
        <family val="3"/>
      </rPr>
      <t xml:space="preserve">
Indicador Seleccionado</t>
    </r>
  </si>
  <si>
    <t>(Inversión de las empresas asociada a proyectos para Investigación Desarrollo Tecnológico e Innovación en el año t / Monto total otorgado en el año t)</t>
  </si>
  <si>
    <t>Unidad</t>
  </si>
  <si>
    <r>
      <t>Variación porcentual de la formación e incorporación de recursos humanos especializados en actividades de Investigación Desarrollo Tecnológico e Innovación en las empresas apoyadas</t>
    </r>
    <r>
      <rPr>
        <i/>
        <sz val="10"/>
        <color indexed="30"/>
        <rFont val="Soberana Sans"/>
        <family val="3"/>
      </rPr>
      <t xml:space="preserve">
</t>
    </r>
  </si>
  <si>
    <t>(((Número de doctores y maestros de las empresas que participan en proyectos de IDTI reportados en el año t por proyecto apoyado)/( Número de doctores y maestros de las empresas que participan en proyectos IDTI reportados en el año t-1 por proyecto apoyado))-1)*100</t>
  </si>
  <si>
    <r>
      <t>Variación porcentual del número de proyectos apoyados que se realizan en vinculación con una IES y/o un CPI</t>
    </r>
    <r>
      <rPr>
        <i/>
        <sz val="10"/>
        <color indexed="30"/>
        <rFont val="Soberana Sans"/>
        <family val="3"/>
      </rPr>
      <t xml:space="preserve">
</t>
    </r>
  </si>
  <si>
    <t>((Proporción de proyectos vinculados en el año n / Proporción de proyectos vinculados en el año t-1)-1)x100</t>
  </si>
  <si>
    <t>A 1 Seguimiento de informes técnicos recibidos</t>
  </si>
  <si>
    <r>
      <t>Porcentaje de cumplimiento en el reporte de resultados</t>
    </r>
    <r>
      <rPr>
        <i/>
        <sz val="10"/>
        <color indexed="30"/>
        <rFont val="Soberana Sans"/>
        <family val="3"/>
      </rPr>
      <t xml:space="preserve">
</t>
    </r>
  </si>
  <si>
    <t>(Número de informes técnicos recibidos en el año t/ Número total de informes técnicos con compromiso de entrega en el año t)x100</t>
  </si>
  <si>
    <t>A 2 Formalización de los apoyos aprobados a partir de los resultados de la convocatoria</t>
  </si>
  <si>
    <r>
      <t>Porcentaje de proyectos formalizados en tiempo</t>
    </r>
    <r>
      <rPr>
        <i/>
        <sz val="10"/>
        <color indexed="30"/>
        <rFont val="Soberana Sans"/>
        <family val="3"/>
      </rPr>
      <t xml:space="preserve">
</t>
    </r>
  </si>
  <si>
    <t>(Número de proyectos formalizados en  60 días naturales en el año t/ número de proyectos aprobados en el año t )x100</t>
  </si>
  <si>
    <t>A 3 Evaluación de propuestas</t>
  </si>
  <si>
    <r>
      <t>Porcentaje de proyectos evaluados en los plazos comprometidos</t>
    </r>
    <r>
      <rPr>
        <i/>
        <sz val="10"/>
        <color indexed="30"/>
        <rFont val="Soberana Sans"/>
        <family val="3"/>
      </rPr>
      <t xml:space="preserve">
</t>
    </r>
  </si>
  <si>
    <t>(Número de propuestas evaluadas en tiempo en el año t/ Número de propuestas enviadas a evaluar en el año t)X100</t>
  </si>
  <si>
    <r>
      <t xml:space="preserve">Porcentaje de solicitudes de beca dictaminadas en los tiempos de la convocatoria 
</t>
    </r>
    <r>
      <rPr>
        <sz val="10"/>
        <rFont val="Soberana Sans"/>
        <family val="2"/>
      </rPr>
      <t xml:space="preserve"> Causa : Se rebasaron los niveles de eficiencia en los procesos de asignación de becas en sus distintas vertientes.</t>
    </r>
  </si>
  <si>
    <r>
      <t xml:space="preserve">Porcentaje de solicitudes de ingreso y renovación dictaminadas a tiempo
</t>
    </r>
    <r>
      <rPr>
        <sz val="10"/>
        <rFont val="Soberana Sans"/>
        <family val="2"/>
      </rPr>
      <t xml:space="preserve"> Causa : Se logró evaluar a todos los programas que respondieron a las convocatorias emitidas. Un gran porcentaje de los programas evaluados fueron RENOVACIONES para permanecer en el PNPC.</t>
    </r>
  </si>
  <si>
    <r>
      <t xml:space="preserve">Porcentaje de incremento del número de jóvenes  participando en eventos de promoción y difusión del posgrado.
</t>
    </r>
    <r>
      <rPr>
        <sz val="10"/>
        <rFont val="Soberana Sans"/>
        <family val="2"/>
      </rPr>
      <t xml:space="preserve"> Causa : Se desplegaron distintas estrategias para atraer y motivar una mayor cantidad de jóvenes a estos eventos, con el propósito de hacer crecer la demanda para estudios de posgrado.</t>
    </r>
  </si>
  <si>
    <r>
      <t xml:space="preserve">Porcentaje de becas de posgrado otorgadas en áreas científicas e ingenierías.
</t>
    </r>
    <r>
      <rPr>
        <sz val="10"/>
        <rFont val="Soberana Sans"/>
        <family val="2"/>
      </rPr>
      <t xml:space="preserve"> Causa : Se cumplió y rebasó el porcentaje proyectado para becas en áreas de Ciencia y Tecnología.</t>
    </r>
  </si>
  <si>
    <r>
      <t xml:space="preserve">Cobertura en becas de posgrado
</t>
    </r>
    <r>
      <rPr>
        <sz val="10"/>
        <rFont val="Soberana Sans"/>
        <family val="2"/>
      </rPr>
      <t xml:space="preserve"> Causa : Consejo Nacional de Ciencia y Tecnología, a través de la Dirección Adjunta de Posgrado y Becas estableció para 2013 el indicador estratégico ¿Cobertura en becas de posgrado¿, que mide la eficacia las becas de posgrado otorgadas con respecto a las solicitudes recibidas, la meta programada fue 94.1%; al cierre del año la meta alcanzada fue de 91.8%. Este comportamiento se explica por lo siguiente: ¿La meta aprobada se estimó antes de tener la certeza sobre el presupuesto para el 2013 por lo cual fue conservador el cálculo sobre las becas que eran viables de ser asignadas, si bien, el cálculo sobre el porcentaje de solicitudes a recibir fue casi exacto. Por otro lado, después de evaluar las solicitudes, sólo se omitió la asignación de apoyos para quienes no cumplieron con los estándares requeridos para obtener una beca del CONACYT  Efecto: Los beneficios económicos y sociales alcanzados con este indicador se podrán observar cuando los becarios terminen sus estudios, obtengan el grado y se incorporen a laborar en los distintos sectores del país.</t>
    </r>
  </si>
  <si>
    <r>
      <t xml:space="preserve">Porcentaje de programas consolidados y de competencia internacional
</t>
    </r>
    <r>
      <rPr>
        <sz val="10"/>
        <rFont val="Soberana Sans"/>
        <family val="2"/>
      </rPr>
      <t xml:space="preserve"> Causa : Se cumplió satisfactoriamente con la meta proyectada.</t>
    </r>
  </si>
  <si>
    <r>
      <t xml:space="preserve">Porcentaje de apoyos otorgados a jóvenes talentos
</t>
    </r>
    <r>
      <rPr>
        <sz val="10"/>
        <rFont val="Soberana Sans"/>
        <family val="2"/>
      </rPr>
      <t xml:space="preserve"> Causa : Se ampliaron los recursos para el Programa, lo cual permitió poder asignar una mayor cantidad de apoyos.</t>
    </r>
  </si>
  <si>
    <r>
      <t xml:space="preserve">Tasa de variación de apoyos otorgados a becas nuevas de posgrado 
</t>
    </r>
    <r>
      <rPr>
        <sz val="10"/>
        <rFont val="Soberana Sans"/>
        <family val="2"/>
      </rPr>
      <t xml:space="preserve"> Causa : La demanda de becas fue menor por parte de los programas que recientemente ingresaron al PNPC.</t>
    </r>
  </si>
  <si>
    <r>
      <t xml:space="preserve">Porcentaje de graduados de posgrado en áreas científicas e ingenierías.
</t>
    </r>
    <r>
      <rPr>
        <sz val="10"/>
        <rFont val="Soberana Sans"/>
        <family val="2"/>
      </rPr>
      <t xml:space="preserve"> Causa : Consejo Nacional de Ciencia y Tecnología, a través de la Dirección Adjunta de Posgrado y Becas estableció para 2013 el indicador estratégico ¿Porcentaje de graduados de posgrado en áreas científicas e ingenierías¿, que mide la eficacia los graduados de posgrado en ciencias e ingeniera con respecto al total de graduados de posgrado, la meta programada fue 65%; al cierre del año la meta alcanzada fue de 69.9%. Este comportamiento se explica por lo siguiente: ¿ De manera positiva, se elevó la cantidad de becarios graduados en ciencias e ingenierías así como el total de graduados, de acuerdo con los resultados provenientes de las ¿Cartas de Liberación¿ que el CONACYT expide a los becarios que han cumplido con el objeto de la beca, que es la obtención del grado académico  Efecto: Los beneficios económicos y sociales alcanzados con este indicador no se perciben directamente con dicha medición, sin embargo, el país cuenta con mayor cantidad de graduados en ciencias e ingenierías lo cual tendrá que repercutir positivamente en los diversos sectores de la sociedad.</t>
    </r>
  </si>
  <si>
    <r>
      <t xml:space="preserve">Tasa de variación de la Población que completo el nivel de educación superior y esta ocupada en actividades de ciencia y tecnología
</t>
    </r>
    <r>
      <rPr>
        <sz val="10"/>
        <rFont val="Soberana Sans"/>
        <family val="2"/>
      </rPr>
      <t xml:space="preserve"> Causa : El nivel de ocupación de los recién graduados de licenciatura fue inferior a lo proyectado, por lo que este indicador registró un ligero decremento.</t>
    </r>
  </si>
  <si>
    <r>
      <t xml:space="preserve">Porcentaje de investigadores evaluados con respecto a la Población potencial
</t>
    </r>
    <r>
      <rPr>
        <sz val="10"/>
        <rFont val="Soberana Sans"/>
        <family val="2"/>
      </rPr>
      <t xml:space="preserve"> Causa : Se modificó el reglamento para permitir la solicitud de personas sin adscripción a alguna institución Efecto: Ahora más personas pueden tener acceso a recibir esta distinción. Al ser la evaluación del SNI un marco de referencia de calidad, los investigadores evaluados positivamente pueden incluirlo en su currículum. Lo que a su vez podría ayudar a su incorporación a alguna institución de educación superior o de investigación  </t>
    </r>
  </si>
  <si>
    <r>
      <t xml:space="preserve">Porcentaje de incremento en la atención de solicitudes de apoyo
</t>
    </r>
    <r>
      <rPr>
        <sz val="10"/>
        <rFont val="Soberana Sans"/>
        <family val="2"/>
      </rPr>
      <t xml:space="preserve"> Causa : 1) Esta meta estuvo mal calculada. 2) Históricamente se han tenido los siguientes resultados: en 2005 se recibieron 6183; en 2006, 4537; en 2007, 5622; en 2008, 7258,; en 2009, 8106; en 2010,7809; en 2011, 8032; y en 2012, 9538. Esto es, la cantidad de solicitudes recibidas sufre altibajos dependiendo de un conjunto de circunstancias, ajenas o propias, como son cantidad de doctorados nuevos, políticas de contratación de las universidades, cambios en el reglamento del SNI, etc. 3) Se modificó el reglamento para permitir la solicitud de personas sin adscripción a alguna institución Efecto: Pertenecer al SNI es un plus que podría ayudar a la incorporación de investigadores sin lugar de trabajo a alguna institución de educación superior o centro de investigación.  Podría ser un elemento más para la toma de decisiones en el caso de una contratación por parte de una institución de educación superior o centro de investigación. </t>
    </r>
  </si>
  <si>
    <r>
      <t xml:space="preserve">Factor de impacto en análisis quinquenal de los artículos publicados por científicos mexicanos. </t>
    </r>
    <r>
      <rPr>
        <sz val="10"/>
        <rFont val="Soberana Sans"/>
        <family val="2"/>
      </rPr>
      <t xml:space="preserve"> Causa : El Consejo Nacional de Ciencia y Tecnología, a través de la Dirección Adjunta de Desarrollo Científico estableció para 2013 el indicador estratégico. Factor de impacto en análisis quinquenal de los artículos publicados por científicos mexicanos¿, que mide el número de citas recibidas con respecto al número de artículos publicados por científicos mexicanos en un periodo de 5 años. Al cierre del año, se alcanzó la meta de 4.28 ya que se recibieron 223,193 citas de un total de 52,201artículos publicados, lo que significó un porcentaje de cumplimiento de 117.8% respecto de la meta aprobada. Este comportamiento se explica principalmente por lo siguiente: El Sistema Nacional de Investigadores requiere que sus miembros publiquen en revistas de impacto internacional. La investigación en el país cada vez es de mayor calidad. Las citas a los trabajos de calidad se siguen acumulando con el paso del tiempo modificando los datos de años anteriores y el resultado final  Efecto: Con este indicador de propósito el Gobierno Federal constata su apuesta de continuar impulsando la consolidación del capital humano de alto nivel en áreas de ciencia y tecnología, muestra de ello es la tendencia ligeramente a la alza manifestada en los últimos años en el nivel de citación de los artículos científicos mexicanos, representando con ello la difusión del nuevo conocimiento y un referente de calidad por los resultados alcanzados.  Con las actividades realizadas a través de este indicador se fortalecen los trabajos producto de la investigación, ya que cada año se publican cada vez más en revistas internacionales de reconocida calidad, por consiguiente la investigación realizada por científicos mexicanos es cada vez más reconocida y usada como referencia.</t>
    </r>
  </si>
  <si>
    <r>
      <t xml:space="preserve">Porcentaje de fondos que formalizan proyectos en tiempo
</t>
    </r>
    <r>
      <rPr>
        <sz val="10"/>
        <rFont val="Soberana Sans"/>
        <family val="2"/>
      </rPr>
      <t xml:space="preserve"> Causa : La Dirección de Investigación Científica Básica señala que no se aprobaron proyectos en el 2013.  El área de Investigación aplicada informa: Solamente se han formalizado los proyectos de la convocatoria 2013 de SALUD.  La Dirección de Análisis Estadístico comenta que por cambios de funcionarios  en la S.R.E, no hubo respuesta a tiempo por parte de la Secretaría Administrativa del Fondo.  Los fondos de la DADTI cumplieron las metas programas.</t>
    </r>
  </si>
  <si>
    <r>
      <t xml:space="preserve">Variación porcentual de la posición de México en la variable Calidad de las instituciones de investigación científica del Índice de Competitividad Global con respecto al país de América Latina y del Caribe mejor posicionado
</t>
    </r>
    <r>
      <rPr>
        <sz val="10"/>
        <rFont val="Soberana Sans"/>
        <family val="2"/>
      </rPr>
      <t xml:space="preserve"> Causa : De 2009 a 2012 la tendencia de la posición de México en la variable Calidad de las instituciones de investigación científica del Índice de Competitividad Global con respecto al país de América Latina y del Caribe mejor posicionado había sido positiva, sin embargo, en 2013 México retrocedió en su posición con respecto al año 2012, es decir, la posición de México subió 5 lugares situación negativa ya que el Indicador es decremental.</t>
    </r>
  </si>
  <si>
    <r>
      <t xml:space="preserve">Variación porcentual de la posición de México en la variable Capacidad de Innovación del Índice de Competitividad Global con respecto al país de América Latina y del Caribe mejor posicionado
</t>
    </r>
    <r>
      <rPr>
        <sz val="10"/>
        <rFont val="Soberana Sans"/>
        <family val="2"/>
      </rPr>
      <t xml:space="preserve"> Causa : El Consejo Nacional de Ciencia y Tecnología, a través de las Direcciones Adjuntas de Desarrollo Científico, Desarrollo Tecnológico e Innovación, Planeación y Cooperación Internacional establecieron para 2013 el indicador estratégico ¿Variación porcentual de la posición de México en la variable Capacidad de Innovación del Índice de Competitividad Global (IGC) con respecto al país de América Latina y del Caribe mejor posicionado¿, a fin de conocer el avance de México con respecto a los países de América Latina y del Caribe mejor posicionados en el rubro Capacidad de Innovación variable incluida en el reporte del Foro Económico Mundial. Al final del ejercicio, se alcanzó un resultado de -19% (Numerador: (2012=42 - 2013=50)= -8 Denominador: 2012=42 (-8/42)*100= -19.0%) cifra inferior a la meta programada de 2.4% (Numerador: (2012=42-2013=41)= 1 Denominador: 2012=42 (1/42)*100= 2.4%), representando con ello un porcentaje de cumplimiento de -791.6% con respecto a lo programado. Este comportamiento se explica principalmente por lo siguiente: ¿ El resultado de este indicador obedece a que de 2011 a 2012 la tendencia de la posición de México en la variable Capacidad de Innovación del Índice Global de Competitividad con respecto al país de América Latina y del Caribe mejor posicionado había sido positiva,  sin embargo, en 2013 México ocupo el lugar 50 implicando con ello retroceder drásticamente en su posición con respecto al año 2012 que fue el lugar 42, es decir, la posición de México subió 8 lugares situación negativa ya que el sentido del indicador es descendente. Efectos socioeconómicos del alcance de metas del indicador  Efecto:  Los beneficios económicos y sociales alcanzados con este indicador de fin, no se perciben con dicha medición por lo que para el ejercicio 2014 se utilizará otro tipo de indicador.</t>
    </r>
  </si>
  <si>
    <r>
      <t xml:space="preserve">Proporción de Publicaciones derivadas de proyectos concluidos
</t>
    </r>
    <r>
      <rPr>
        <sz val="10"/>
        <rFont val="Soberana Sans"/>
        <family val="2"/>
      </rPr>
      <t xml:space="preserve"> Causa : Con base en un promedio de referencia se estimó que una proporción adecuada  era &gt;4 publicaciones por proyecto concluido. En esta ocasión ésta prácticamente se duplicó lo que refleja un adecuado cumplimiento del objetivo de generación de conocimiento.</t>
    </r>
  </si>
  <si>
    <r>
      <t xml:space="preserve">Porcentaje de proyectos que cumplen con los entregables
</t>
    </r>
    <r>
      <rPr>
        <sz val="10"/>
        <rFont val="Soberana Sans"/>
        <family val="2"/>
      </rPr>
      <t xml:space="preserve"> Causa : El área de investigación científica básica informa: Cualitativamente todos los proyectos concluidos en las diferentes convocatorias que emite el Fondo cumplieron con los entregables comprometidos.  La Dirección de investigación aplicada señala: Algunos proyectos solicitaron prórrogas para la entrega del informe técnico final por lo que estarán entregando sus informes en el primer trimestre de 2014  El área de análisis estadístico comenta: Existen problemas con la respuesta de evaluación de informes técnicos, a la fecha se han evaluado  ocho informes,  de once enviados  Los fondos de la DADTI cumplieron las metas programas.</t>
    </r>
  </si>
  <si>
    <r>
      <t xml:space="preserve">Porcentaje de proyectos apoyados económicamente
</t>
    </r>
    <r>
      <rPr>
        <sz val="10"/>
        <rFont val="Soberana Sans"/>
        <family val="2"/>
      </rPr>
      <t xml:space="preserve"> Causa : El área de investigación científica básica informa: Para la convocatoria  publicada en el 2013, el total de proyectos aprobados académicamente fueron apoyados ya que se contó con la suficiencia presupuestaria para la Subcuenta  El área de Ciencia Aplicada señala: Algunos fondos no publicaron convocatorias, otros como el caso de CONAVI y SEDESOL, aún no se ha realizado la sesión del Comité Técnico y de Administración quien definirá los proyectos apoyados económicamente.  El área de Análisis Estadístico comenta: El presupuesto para aprobación de proyectos  fue limitado  El área de Planeación y Seguimiento de Tecnología informa: Causa: SEMAR: No alcanzó el recurso del fondo para aprobar más proyectos  SECTUR: aún no concluye el proceso de evaluación de la convocatoria 2013 ECONOMÍA: No alcanzó el recurso del fondo para aprobar más proyectos  Efecto: No se pudieron apoyar la totalidad de proyectos con calidad técnica.</t>
    </r>
  </si>
  <si>
    <r>
      <t xml:space="preserve">Porcentaje de cumplimiento del tiempo promedio para realizar el proceso de evaluación
</t>
    </r>
    <r>
      <rPr>
        <sz val="10"/>
        <rFont val="Soberana Sans"/>
        <family val="2"/>
      </rPr>
      <t xml:space="preserve"> Causa : La Dirección de Inviestigación Científica Básica reporta que de las 3 convocatorias emitidas 2 de ellas estuvieron por debajo al promedio general de los Fondos en el ciclo de evaluación de solicitudes  El área de investigación  aplicada informa que las 3 convocatorias emitidas en el año 2013, estuvieron por debajo al promedio general de los Fondos en el ciclo de evaluación de solicitudes  La convocatoria de INEGI rebasó el promedio general de los Fondos en el ciclo de evaluación de solicitudes  De las 5 Convocatorias reportadas por la Dirección Adjunta de Desarrollo Tecnológico e Innovación 4 de ellas están por debajo del promedio general de los Fondos en el ciclo de evaluación de solicitudes. El Fondo de CFE informa que durante 2013 no se publicaron convocatorias.</t>
    </r>
  </si>
  <si>
    <r>
      <t xml:space="preserve">Índice de concentración de los apoyos captados
</t>
    </r>
    <r>
      <rPr>
        <sz val="10"/>
        <rFont val="Soberana Sans"/>
        <family val="2"/>
      </rPr>
      <t xml:space="preserve"> Causa : El Consejo Nacional de Ciencia y Tecnología, a través de la Dirección Adjunta de Desarrollo Regional estableció para 2013 el indicador estratégico Fortalecimiento en las Entidades Federativas de las capacidades científicas, tecnológicas y de innovación, a fin de conocer la brecha de la captación de apoyos entre los Estados de la República  Mexicana. Al final del ejercicio, se alcanzó un resultado de 8.9 = (Numerador: (468.53) / Denominador: 52.35) cifra inferior a la meta programada de 7.8 = (Numerador: (156) / Denominador: 20), representando con ello un porcentaje de cumplimiento de 85.9 con respecto a lo programado. Este comportamiento se explica principalmente por lo siguiente: El aumento de este indicador obedece a que los estados más consolidados siguen la tendencia del desarrollo de que los más favorecidos capten más recursos. Es importante destacar que una política de equidad dará resultados en el mediano y largo plazos. Efecto: Los beneficios económicos y sociales alcanzados con este indicador de Fin, no se perciben con dicha medición por lo que para el ejercicio 2014 se utilizará otro tipo de indicador. Otros Motivos: Debido a que el indicador es decreciente, el resultado involucra la reducción en el cálculo del porcentaje de cumplimiento, por ello se aplicó la fórmula siguiente: ((Meta Aprobada Meta Alcanzada) X 100 / Meta Aprobada) +100</t>
    </r>
  </si>
  <si>
    <r>
      <t xml:space="preserve">Porcentaje de proyectos aprobados  en desarrollo e innovación tecnológica
</t>
    </r>
    <r>
      <rPr>
        <sz val="10"/>
        <rFont val="Soberana Sans"/>
        <family val="2"/>
      </rPr>
      <t xml:space="preserve"> Causa : Las prioridades de las Entidades Federativas,  reflejadas en las demandas de las convocatorias de los Fondos Mixtos, instrumento de este programa, fueron satisfechas con proyectos de Desarrollo e invocación tecnológica, en mayor proporción que lo planeado Efecto: El indicador superó en 4.31 puntos porcentuales a lo planeado.</t>
    </r>
  </si>
  <si>
    <r>
      <t xml:space="preserve">Porcentaje de proyectos aprobados  en la modalidad de creación y consolidación de Grupos y Redes de Investigación
</t>
    </r>
    <r>
      <rPr>
        <sz val="10"/>
        <rFont val="Soberana Sans"/>
        <family val="2"/>
      </rPr>
      <t xml:space="preserve"> Causa : Las prioridades de las Entidades Federativas,  reflejadas en las demandas de las convocatorias de los Fondos Mixtos, instrumento de este programa, fueron en mayor proporción satisfechas con proyectos de modalidades distintas  a la considerada en este indicador (Creación y consolidación de Grupos y Redes de Investigación), por lo que no se alcanzó el valor programado para el indicador. Efecto: El indicador bajó en 2.93 puntos porcentuales. Se canalizaron más recursos a otras modalidades de los Fondos Mixtos, como la creación y fortalecimiento de infraestructura,  derivado de que las prioridades estatales así lo requirieron.</t>
    </r>
  </si>
  <si>
    <r>
      <t xml:space="preserve">Porcentaje de proyectos aprobados  en difusión y divulgación
</t>
    </r>
    <r>
      <rPr>
        <sz val="10"/>
        <rFont val="Soberana Sans"/>
        <family val="2"/>
      </rPr>
      <t xml:space="preserve"> Causa : Las prioridades de las Entidades Federativas,  reflejadas en las demandas de las convocatorias de los Fondos Mixtos, instrumento de este programa, fueron satisfechas con proyectos de Difusión y divulgación , en mayor proporción que lo planeado. Efecto: El indicador superó en 5.03 puntos porcentuales a lo planeado.</t>
    </r>
  </si>
  <si>
    <r>
      <t xml:space="preserve">Porcentaje de proyectos aprobados  en creación y fortalecimiento de infraestructura
</t>
    </r>
    <r>
      <rPr>
        <sz val="10"/>
        <rFont val="Soberana Sans"/>
        <family val="2"/>
      </rPr>
      <t xml:space="preserve"> Causa : Las prioridades de las Entidades Federativas,  reflejadas en las demandas de las convocatorias de los Fondos Mixtos, instrumento de este programa, fueron satisfechas con proyectos de Creación y fortalecimiento de infraestructura , en mayor proporción que lo planeado. Efecto: El indicador superó en 4.58 puntos porcentuales a lo planeado.</t>
    </r>
  </si>
  <si>
    <r>
      <t xml:space="preserve">Porcentaje de proyectos aprobados  en investigación científica
</t>
    </r>
    <r>
      <rPr>
        <sz val="10"/>
        <rFont val="Soberana Sans"/>
        <family val="2"/>
      </rPr>
      <t xml:space="preserve"> Causa : Las prioridades de las Entidades Federativas,  reflejadas en las demandas de las convocatorias de los Fondos Mixtos, instrumento de este programa, fueron en mayor proporción satisfechas con proyectos de modalidades distintas  a la considerada en este indicador (Investigación científica) , por lo que no se alcanzó el valor programado para el indicador. Efecto: El indicador bajó en 10.04 puntos porcentuales. Se canalizaron más recursos a otras modalidades de los Fondos Mixtos, como el Desarrollo e invocación tecnológica,  derivado de que las prioridades estatales así lo requirieron.</t>
    </r>
  </si>
  <si>
    <r>
      <t xml:space="preserve">Porcentaje de proyectos terminados que cumplen con los entregables
</t>
    </r>
    <r>
      <rPr>
        <sz val="10"/>
        <rFont val="Soberana Sans"/>
        <family val="2"/>
      </rPr>
      <t xml:space="preserve"> Causa : Los Fondos Mixtos han mantenido y reforzado la estrategia de seguimiento de proyectos para su óptima conclusión. Efecto: La meta se quedó por debajo en 14  puntos porcentuales, derivado a que se aplicaron estrategias más estrictas para el seguimiento de proyectos. Esto dio lugar a  la cancelación o terminación anticipada de algunos proyectos que se encontraban rezagados en su seguimiento.</t>
    </r>
  </si>
  <si>
    <r>
      <t xml:space="preserve">Índice de evaluación promedio
</t>
    </r>
    <r>
      <rPr>
        <sz val="10"/>
        <rFont val="Soberana Sans"/>
        <family val="2"/>
      </rPr>
      <t xml:space="preserve"> Causa : Durante el cuarto trimestre del 2013, las Secretarías Técnicas de los Fondos Mixtos siguen aplicando estrategias para reducir tiempos de evaluación, a fin de dar resultados con oportunidad. Efecto: De acuerdo a la tendencia de los años anteriores, se fijó como meta para el presente ejercicio un promedio de 45 días para la evaluación de propuestas. Se considera que el ideal a alcanzar es de 30 días por lo que el índice para el presente ejercicio se estableció en 1.5. Para este año se logró reducir el tiempo promedio de evaluación de propuestas a 21 días. Por ello, la meta se superó en un 46.6% respecto de lo programado lo cual se expresa en un índice de 0.70.</t>
    </r>
  </si>
  <si>
    <r>
      <t xml:space="preserve">Porcentaje de proyectos aprobados
</t>
    </r>
    <r>
      <rPr>
        <sz val="10"/>
        <rFont val="Soberana Sans"/>
        <family val="2"/>
      </rPr>
      <t xml:space="preserve"> Causa : Una de las razones por las que disminuyó el indicador respecto a la meta programada,  se debe a que como parte de las políticas de la nueva administración, se está  procurando regularizar y  cerrar los proyectos que se encuentran atrasados, antes de aprobar proyectos, por lo que algunos Comités Técnicos y de Administración no están autorizando apoyos a nuevos proyectos . Adicionalmente , en algunos casos las propuestas presentadas no cubrieron las expectativas de las demandas convocadas por los Fondos, por lo que fueron rechazadas. Efecto: Se publicaron convocatorias de mayor complejidad  y en algunos casos las propuestas presentadas no cubrieron las expectativas de las demandas convocadas por los Fondos.</t>
    </r>
  </si>
  <si>
    <r>
      <t xml:space="preserve">Porcentaje de posdoctorados apoyados por el CONACyT insertados en el ámbito académico (docencia e investagación)
</t>
    </r>
    <r>
      <rPr>
        <sz val="10"/>
        <rFont val="Soberana Sans"/>
        <family val="2"/>
      </rPr>
      <t xml:space="preserve"> Causa : La proyección para el Programa de Estancias Sabáticas y Posdoctorales al Extranjero fue optimista y en realidad no alcanzó a concretarse. Se espera que para el 2014 dicha proyección se pueda reflejar en los resultados. </t>
    </r>
  </si>
  <si>
    <r>
      <t xml:space="preserve">Porcentaje de constancias entregadas a los Doctores que finalizaron su posdoctorado
</t>
    </r>
    <r>
      <rPr>
        <sz val="10"/>
        <rFont val="Soberana Sans"/>
        <family val="2"/>
      </rPr>
      <t xml:space="preserve"> Causa : Consejo Nacional de Ciencia y Tecnología, a través de las Direcciones Adjuntas de Desarrollo Científico y de Posgrado y Becas establecieron para 2013 el indicador estratégico ¿Porcentaje de constancias entregadas a los Doctores que finalizaron su posdoctorado¿, que mide la eficacia de las Cartas Constancias entregadas a los Doctores que finalizaron sus posdoctorados con relación al total de Doctores apoyados por el programa, la meta programada fue 58.3%; al cierre del año la meta alcanzada fue de 0%. Este comportamiento se explica por lo siguiente: ¿ El indicador se estableció fuera de los lineamientos del proceso del Programa de Estancias Sabáticas y Posdoctorales al Extranjero, toda vez que únicamente se hace entrega de constancias a los doctores que, para fines personales, la solicitan. Por este motivo la meta en realidad no alcanzó a concretarse  Efecto: Los beneficios económicos y sociales alcanzados con este indicador de fin, no se perciben con dicha medición por lo que para el ejercicio 2014 se utilizará otro tipo de indicador.</t>
    </r>
  </si>
  <si>
    <r>
      <t xml:space="preserve">Tasa de variación de apoyos otorgados para estancias posdoctorales nacionales 
</t>
    </r>
    <r>
      <rPr>
        <sz val="10"/>
        <rFont val="Soberana Sans"/>
        <family val="2"/>
      </rPr>
      <t xml:space="preserve"> Causa : El presupuesto total asignado al Programa se incrementó en un 55 % con respecto al otorgado inicialmente, lo que permitió un incremento del 65 % en el número de becas otorgadas con respecto al año anterior.</t>
    </r>
  </si>
  <si>
    <r>
      <t xml:space="preserve">Tasa de variación de los apoyos economicos complementarios otorgados para estancias sabaticas posdoctorales al extranjero
</t>
    </r>
    <r>
      <rPr>
        <sz val="10"/>
        <rFont val="Soberana Sans"/>
        <family val="2"/>
      </rPr>
      <t xml:space="preserve"> Causa : Se realizó el ejercicio con datos del año 2011 pues no se emitió Convocatoria en 2012 por motivos presupuestales.</t>
    </r>
  </si>
  <si>
    <r>
      <t xml:space="preserve">Tasa de variación de los apoyos económicos complementarios otorgados para la consolidación de grupos de investigación (repatriación, retención y estancias de consolidación)
</t>
    </r>
    <r>
      <rPr>
        <sz val="10"/>
        <rFont val="Soberana Sans"/>
        <family val="2"/>
      </rPr>
      <t xml:space="preserve"> Causa : Se recibió un mayor número de solicitudes porque se tuvo un incremento en el presupuesto.</t>
    </r>
  </si>
  <si>
    <r>
      <t xml:space="preserve">Porcentaje de apoyos que se formalizaron dentro de los 90 días naturales
</t>
    </r>
    <r>
      <rPr>
        <sz val="10"/>
        <rFont val="Soberana Sans"/>
        <family val="2"/>
      </rPr>
      <t xml:space="preserve"> Causa : El área de ciencia reporta: Se cancelaron 19 apoyos y quedan pendientes 8 apoyos para formalizar, en tiempo, en el mes de diciembre.</t>
    </r>
  </si>
  <si>
    <r>
      <t xml:space="preserve">Porcentaje de informes financieros y de trabajo recibidos en los tiempos establecidos 
</t>
    </r>
    <r>
      <rPr>
        <sz val="10"/>
        <rFont val="Soberana Sans"/>
        <family val="2"/>
      </rPr>
      <t xml:space="preserve"> Causa : El área de ciencia reporta: Ya se han solicitado los informes faltantes para contar con ellos con oportunidad.  El área de Vinculación reporta: Para el cálculo del indicador no se consideraron 8 solicitudes de prórroga por motivos de fuerza mayor y 40 renuncias del apoyo, lo que significa una reducción de 48 informes finales dentro de los programados para recibirse en el año. Teniendo en cuenta esta reducción, el indicador da un valor del 94 %.</t>
    </r>
  </si>
  <si>
    <r>
      <t xml:space="preserve">Porcentaje de solicitudes que reunieron los requisitos de la Convocatoria
</t>
    </r>
    <r>
      <rPr>
        <sz val="10"/>
        <rFont val="Soberana Sans"/>
        <family val="2"/>
      </rPr>
      <t xml:space="preserve"> Causa : El área de ciencia reporta: Los solicitantes no cumplieron a cabalidad con los requisitos establecidos en las Convocatorias y Términos de Referencia al realizar la revisión de las solicitudes  El área de Vinculación reporta: Por las características de este indicador una variación inferior al 5 % con respecto a los valores proyectados se considera dentro de la tolerancia aceptada.</t>
    </r>
  </si>
  <si>
    <r>
      <t xml:space="preserve">Variación porcentual del número de proyectos apoyados que se realizan en vinculación con una IES y/o un CPI
</t>
    </r>
    <r>
      <rPr>
        <sz val="10"/>
        <rFont val="Soberana Sans"/>
        <family val="2"/>
      </rPr>
      <t xml:space="preserve"> Causa : A pesar de que la mayoría de los proyectos son ya vinculados, y de que los requisitos para considerar un proyecto vinculado se han incrementado, la vinculación academia - empresa sigue creciendo por arriba de lo esperado. Lo anterior lejos de ser perjudicial para el programa, es considerado deseable. La literatura especializada muestra que las empresas que se vinculan con la academia son más rentables y sus innovaciones más significativas.</t>
    </r>
  </si>
  <si>
    <r>
      <t xml:space="preserve">Indice de Producción Industrial (Crecimiento Industrial)
</t>
    </r>
    <r>
      <rPr>
        <sz val="10"/>
        <rFont val="Soberana Sans"/>
        <family val="2"/>
      </rPr>
      <t xml:space="preserve"> Causa : La actividad industrial en México creció menos de lo que se estimó al inicio del año, cuando se realizó el pronóstico.</t>
    </r>
  </si>
  <si>
    <r>
      <t xml:space="preserve">Cooperación para la innovación entre empresas e institutos de investigación
</t>
    </r>
    <r>
      <rPr>
        <sz val="10"/>
        <rFont val="Soberana Sans"/>
        <family val="2"/>
      </rPr>
      <t xml:space="preserve"> Causa : Se modificó la metodología de cálculo de este indicador, ya que ahora se toma en cuenta a las empresas que realizaron innovación en colaboración, mientras que anteriormente se consideraba a las empresas que realizaban actividades de investigación y desarrollo en colaboración.</t>
    </r>
  </si>
  <si>
    <r>
      <t xml:space="preserve">Variación porcentual de las acciones de protección de la propiedad intelectual de las empresas, asociadas a proyectos tecnológicos y de innovación apoyados
</t>
    </r>
    <r>
      <rPr>
        <sz val="10"/>
        <rFont val="Soberana Sans"/>
        <family val="2"/>
      </rPr>
      <t xml:space="preserve"> Causa : no se tiene la información definitiva disponible.   La razón de ello es que los proyectos entregaron el 30 de enero de  2014 sus informes técnicos, mismos que deben ser enviados a evaluar para validarlos, y posteriormente proceder a la sistematización de la información.</t>
    </r>
  </si>
  <si>
    <r>
      <t xml:space="preserve">Variación porcentual de la producción tecnológica e innovación en las empresas apoyadas
</t>
    </r>
    <r>
      <rPr>
        <sz val="10"/>
        <rFont val="Soberana Sans"/>
        <family val="2"/>
      </rPr>
      <t xml:space="preserve"> Causa : no se tiene la información definitiva disponible.   La razón de ello es que los proyectos entregaron el 30 de enero de  2014 sus informes técnicos, mismos que deben ser enviados a evaluar para validarlos, y posteriormente proceder a la sistematización de la información.</t>
    </r>
  </si>
  <si>
    <r>
      <t xml:space="preserve">Inversión en desarrollo tecnológico e innovación realizada por las  empresas apoyadas, respecto al monto total apoyado por el programa
</t>
    </r>
    <r>
      <rPr>
        <sz val="10"/>
        <rFont val="Soberana Sans"/>
        <family val="2"/>
      </rPr>
      <t xml:space="preserve"> Causa : ¿ Consejo Nacional de Ciencia y Tecnología, a través de la Dirección Adjunta de Desarrollo Tecnológico e Innovación estableció para 2013 el indicador estratégico ¿Inversión en desarrollo tecnológico e innovación realizada por las empresas apoyadas, respecto al monto total apoyado por el programa¿, mediante el cual se mide la eficiencia de la inversión privada realizada por las empresas apoyadas para llevar a cabo proyectos de Investigación Desarrollo Tecnológico e Innovación, respecto de la inversión pública asignada por el programa, así mismo, refleja la inversión privada en investigación y desarrollo tecnológico detonada por cada peso que asigna el programa de Estímulos a la Innovación. La meta programada fue 1.01 ($4,959,000,000 de inversión de las empresas con respecto al monto total otorgado por el programa $4,900,000,000), otorgando al final del ejercicio 0.91 ($2,689,073,392 000 de inversión de las empresas con respecto al monto total otorgado por el programa $2,941,345,727) lo que significó un porcentaje de cumplimiento de 90.1% en relación a la meta aprobada, este comportamiento se explica por lo siguiente: ¿ El presupuesto definitivo del programa fue de 3 mil MDP, por lo que el volumen es menor de cuando se realizó la meta y se había comunicado un techo presupuestal de 5 mil MDP, razón de la variación en términos absolutos. ¿ En términos relativos, se apoyaron más proyectos de empresas clasificadas como MIPYMES, las cuáles reciben una proporción de apoyo mayor que las grandes, de manera que su aportación al proyecto es menor. Para 2014 se ajustaron los montos de apoyo a la baja para evitar vuelva a suceder e incrementar la aportación privada detonada por el programa  Efecto: ¿ Con los beneficios económicos y sociales alcanzados con este indicador de componente en términos relativos los apoyos a PYMES siguen creciendo como proporción del total de apoyos, y dado que las PYMES reciben un mayor grado de apoyo, al final la inversión privada fue menos de la estimada. ¿ Se impulsaron acciones de incremento de la inversión privada en IDTI, lo que contribuye a alcanzar la meta de terminar la actual administración destinando 1 % del PIB al GIDE.</t>
    </r>
  </si>
  <si>
    <r>
      <t xml:space="preserve">Variación porcentual de la formación e incorporación de recursos humanos especializados en actividades de Investigación Desarrollo Tecnológico e Innovación en las empresas apoyadas
</t>
    </r>
    <r>
      <rPr>
        <sz val="10"/>
        <rFont val="Soberana Sans"/>
        <family val="2"/>
      </rPr>
      <t xml:space="preserve"> Causa : no se tiene la información definitiva disponible.   La razón de ello es que los proyectos entregaron el 30 de enero de  2014 sus informes técnicos, mismos que deben ser enviados a evaluar para validarlos, y posteriormente proceder a la sistematización de la información.</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</si>
</sst>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right/>
      <top style="thick">
        <color rgb="FF000000"/>
      </top>
      <bottom style="thin">
        <color rgb="FFD8D8D8"/>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19" fillId="0" borderId="43" xfId="0" applyNumberFormat="1" applyFont="1" applyBorder="1" applyAlignment="1">
      <alignment horizontal="right" vertical="top" wrapText="1"/>
    </xf>
    <xf numFmtId="2" fontId="0" fillId="0" borderId="44" xfId="0" applyNumberFormat="1" applyBorder="1" applyAlignment="1">
      <alignment horizontal="right" vertical="top" wrapText="1"/>
    </xf>
    <xf numFmtId="2" fontId="0" fillId="0" borderId="41" xfId="0" applyNumberFormat="1" applyFill="1" applyBorder="1" applyAlignment="1">
      <alignment horizontal="right" vertical="top" wrapText="1"/>
    </xf>
    <xf numFmtId="2" fontId="0" fillId="0" borderId="44" xfId="0" applyNumberFormat="1" applyFill="1" applyBorder="1" applyAlignment="1">
      <alignment horizontal="right" vertical="top" wrapText="1"/>
    </xf>
    <xf numFmtId="2" fontId="19" fillId="0" borderId="40" xfId="0" applyNumberFormat="1" applyFont="1" applyFill="1" applyBorder="1" applyAlignment="1">
      <alignment horizontal="right" vertical="top" wrapText="1"/>
    </xf>
    <xf numFmtId="2" fontId="19" fillId="0" borderId="43" xfId="0" applyNumberFormat="1" applyFont="1" applyFill="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left" vertical="top" wrapText="1"/>
    </xf>
    <xf numFmtId="0" fontId="20" fillId="0" borderId="0" xfId="0" applyFont="1" applyBorder="1" applyAlignment="1">
      <alignment horizontal="left" vertical="top" wrapText="1"/>
    </xf>
    <xf numFmtId="0" fontId="20" fillId="0" borderId="15" xfId="0" applyFont="1" applyBorder="1" applyAlignment="1">
      <alignment horizontal="left"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0" xfId="0" applyFill="1" applyBorder="1" applyAlignment="1">
      <alignment horizontal="justify" vertical="top" wrapText="1"/>
    </xf>
    <xf numFmtId="0" fontId="0" fillId="0" borderId="43" xfId="0" applyFill="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61" xfId="0" applyFill="1" applyBorder="1" applyAlignment="1">
      <alignment horizontal="justify" vertical="top" wrapText="1"/>
    </xf>
    <xf numFmtId="0" fontId="0" fillId="0" borderId="40" xfId="0" applyFill="1" applyBorder="1" applyAlignment="1">
      <alignment horizontal="left" vertical="top" wrapText="1"/>
    </xf>
    <xf numFmtId="0" fontId="0" fillId="0" borderId="43" xfId="0" applyFill="1" applyBorder="1" applyAlignment="1">
      <alignment horizontal="lef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zoomScale="80" zoomScaleNormal="80" zoomScaleSheetLayoutView="80" workbookViewId="0">
      <selection activeCell="B11" sqref="B11:AD34"/>
    </sheetView>
  </sheetViews>
  <sheetFormatPr baseColWidth="10" defaultColWidth="5" defaultRowHeight="12.75" x14ac:dyDescent="0.2"/>
  <cols>
    <col min="1" max="1" width="3.5" style="1" customWidth="1"/>
    <col min="2" max="16384" width="5" style="1"/>
  </cols>
  <sheetData>
    <row r="1" spans="2:30" s="2" customFormat="1" ht="48" customHeight="1" x14ac:dyDescent="0.2">
      <c r="B1" s="52" t="s">
        <v>0</v>
      </c>
      <c r="C1" s="52"/>
      <c r="D1" s="52"/>
      <c r="E1" s="52"/>
      <c r="F1" s="52"/>
      <c r="G1" s="52"/>
      <c r="H1" s="52"/>
      <c r="I1" s="52"/>
      <c r="J1" s="52"/>
      <c r="K1" s="52"/>
      <c r="L1" s="52"/>
      <c r="M1" s="52"/>
      <c r="N1" s="52"/>
      <c r="O1" s="52"/>
      <c r="P1" s="52"/>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3" t="s">
        <v>2</v>
      </c>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row>
    <row r="12" spans="2:30" ht="13.5" customHeight="1" x14ac:dyDescent="0.2">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row>
    <row r="13" spans="2:30" ht="13.5" customHeight="1" x14ac:dyDescent="0.2">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row>
    <row r="14" spans="2:30" ht="13.5" customHeight="1" x14ac:dyDescent="0.2">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row>
    <row r="15" spans="2:30" ht="13.5" customHeight="1" x14ac:dyDescent="0.2">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row>
    <row r="16" spans="2:30" ht="13.5" customHeight="1" x14ac:dyDescent="0.2">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row>
    <row r="17" spans="2:30" ht="13.5" customHeight="1" x14ac:dyDescent="0.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row>
    <row r="18" spans="2:30" ht="13.5" customHeight="1" x14ac:dyDescent="0.2">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row>
    <row r="19" spans="2:30" ht="13.5" customHeight="1" x14ac:dyDescent="0.2">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row>
    <row r="20" spans="2:30" ht="13.5" customHeight="1" x14ac:dyDescent="0.2">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row>
    <row r="21" spans="2:30" ht="13.5" customHeight="1" x14ac:dyDescent="0.2">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row>
    <row r="22" spans="2:30" ht="13.5" customHeight="1" x14ac:dyDescent="0.2">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row>
    <row r="23" spans="2:30" ht="13.5" customHeight="1" x14ac:dyDescent="0.2">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row>
    <row r="24" spans="2:30" ht="13.5" customHeight="1" x14ac:dyDescent="0.2">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row>
    <row r="25" spans="2:30" ht="13.5" customHeight="1" x14ac:dyDescent="0.2">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row>
    <row r="26" spans="2:30" ht="13.5" customHeight="1" x14ac:dyDescent="0.2">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row>
    <row r="27" spans="2:30" ht="13.5" customHeight="1" x14ac:dyDescent="0.2">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row>
    <row r="28" spans="2:30" ht="13.5" customHeight="1" x14ac:dyDescent="0.2">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row>
    <row r="29" spans="2:30" ht="13.5" customHeight="1" x14ac:dyDescent="0.2">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row>
    <row r="30" spans="2:30" ht="13.5" customHeight="1" x14ac:dyDescent="0.2">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row>
    <row r="31" spans="2:30" ht="13.5" customHeight="1" x14ac:dyDescent="0.2">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row>
    <row r="32" spans="2:30" ht="13.5" customHeight="1" x14ac:dyDescent="0.2">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row>
    <row r="33" spans="2:30" ht="13.5" customHeight="1" x14ac:dyDescent="0.2">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row>
    <row r="34" spans="2:30" ht="13.5" customHeight="1" x14ac:dyDescent="0.2">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4" t="s">
        <v>3</v>
      </c>
      <c r="E49" s="54"/>
      <c r="F49" s="54"/>
      <c r="G49" s="54"/>
      <c r="H49" s="54"/>
      <c r="I49" s="54"/>
      <c r="J49" s="54"/>
      <c r="K49" s="54"/>
      <c r="L49" s="54"/>
      <c r="M49" s="54"/>
      <c r="N49" s="54"/>
      <c r="O49" s="54"/>
      <c r="P49" s="54"/>
      <c r="Q49" s="54"/>
      <c r="R49" s="54"/>
      <c r="S49" s="54"/>
      <c r="T49" s="54"/>
      <c r="U49" s="54"/>
      <c r="V49" s="54"/>
      <c r="W49" s="54"/>
      <c r="X49" s="54"/>
      <c r="Y49" s="54"/>
      <c r="Z49" s="54"/>
      <c r="AA49" s="54"/>
      <c r="AB49" s="54"/>
    </row>
    <row r="50" spans="4:28" ht="13.5" customHeight="1" x14ac:dyDescent="0.2">
      <c r="D50" s="55" t="s">
        <v>4</v>
      </c>
      <c r="E50" s="55"/>
      <c r="F50" s="55"/>
      <c r="G50" s="55"/>
      <c r="H50" s="55"/>
      <c r="I50" s="55"/>
      <c r="J50" s="55"/>
      <c r="K50" s="55"/>
      <c r="L50" s="55"/>
      <c r="M50" s="55"/>
      <c r="N50" s="55"/>
      <c r="O50" s="55"/>
      <c r="P50" s="55"/>
      <c r="Q50" s="55"/>
      <c r="R50" s="55"/>
      <c r="S50" s="55"/>
      <c r="T50" s="55"/>
      <c r="U50" s="55"/>
      <c r="V50" s="55"/>
      <c r="W50" s="55"/>
      <c r="X50" s="55"/>
      <c r="Y50" s="55"/>
      <c r="Z50" s="55"/>
      <c r="AA50" s="55"/>
      <c r="AB50" s="55"/>
    </row>
    <row r="51" spans="4:28" ht="13.5" customHeight="1" x14ac:dyDescent="0.2">
      <c r="D51" s="55"/>
      <c r="E51" s="55"/>
      <c r="F51" s="55"/>
      <c r="G51" s="55"/>
      <c r="H51" s="55"/>
      <c r="I51" s="55"/>
      <c r="J51" s="55"/>
      <c r="K51" s="55"/>
      <c r="L51" s="55"/>
      <c r="M51" s="55"/>
      <c r="N51" s="55"/>
      <c r="O51" s="55"/>
      <c r="P51" s="55"/>
      <c r="Q51" s="55"/>
      <c r="R51" s="55"/>
      <c r="S51" s="55"/>
      <c r="T51" s="55"/>
      <c r="U51" s="55"/>
      <c r="V51" s="55"/>
      <c r="W51" s="55"/>
      <c r="X51" s="55"/>
      <c r="Y51" s="55"/>
      <c r="Z51" s="55"/>
      <c r="AA51" s="55"/>
      <c r="AB51" s="55"/>
    </row>
    <row r="52" spans="4:28" ht="13.5" customHeight="1" x14ac:dyDescent="0.2">
      <c r="D52" s="55"/>
      <c r="E52" s="55"/>
      <c r="F52" s="55"/>
      <c r="G52" s="55"/>
      <c r="H52" s="55"/>
      <c r="I52" s="55"/>
      <c r="J52" s="55"/>
      <c r="K52" s="55"/>
      <c r="L52" s="55"/>
      <c r="M52" s="55"/>
      <c r="N52" s="55"/>
      <c r="O52" s="55"/>
      <c r="P52" s="55"/>
      <c r="Q52" s="55"/>
      <c r="R52" s="55"/>
      <c r="S52" s="55"/>
      <c r="T52" s="55"/>
      <c r="U52" s="55"/>
      <c r="V52" s="55"/>
      <c r="W52" s="55"/>
      <c r="X52" s="55"/>
      <c r="Y52" s="55"/>
      <c r="Z52" s="55"/>
      <c r="AA52" s="55"/>
      <c r="AB52" s="55"/>
    </row>
    <row r="53" spans="4:28" ht="13.5" customHeight="1" x14ac:dyDescent="0.2">
      <c r="D53" s="55"/>
      <c r="E53" s="55"/>
      <c r="F53" s="55"/>
      <c r="G53" s="55"/>
      <c r="H53" s="55"/>
      <c r="I53" s="55"/>
      <c r="J53" s="55"/>
      <c r="K53" s="55"/>
      <c r="L53" s="55"/>
      <c r="M53" s="55"/>
      <c r="N53" s="55"/>
      <c r="O53" s="55"/>
      <c r="P53" s="55"/>
      <c r="Q53" s="55"/>
      <c r="R53" s="55"/>
      <c r="S53" s="55"/>
      <c r="T53" s="55"/>
      <c r="U53" s="55"/>
      <c r="V53" s="55"/>
      <c r="W53" s="55"/>
      <c r="X53" s="55"/>
      <c r="Y53" s="55"/>
      <c r="Z53" s="55"/>
      <c r="AA53" s="55"/>
      <c r="AB53" s="55"/>
    </row>
    <row r="54" spans="4:28" ht="13.5" customHeight="1" x14ac:dyDescent="0.2">
      <c r="D54" s="55"/>
      <c r="E54" s="55"/>
      <c r="F54" s="55"/>
      <c r="G54" s="55"/>
      <c r="H54" s="55"/>
      <c r="I54" s="55"/>
      <c r="J54" s="55"/>
      <c r="K54" s="55"/>
      <c r="L54" s="55"/>
      <c r="M54" s="55"/>
      <c r="N54" s="55"/>
      <c r="O54" s="55"/>
      <c r="P54" s="55"/>
      <c r="Q54" s="55"/>
      <c r="R54" s="55"/>
      <c r="S54" s="55"/>
      <c r="T54" s="55"/>
      <c r="U54" s="55"/>
      <c r="V54" s="55"/>
      <c r="W54" s="55"/>
      <c r="X54" s="55"/>
      <c r="Y54" s="55"/>
      <c r="Z54" s="55"/>
      <c r="AA54" s="55"/>
      <c r="AB54" s="55"/>
    </row>
    <row r="55" spans="4:28" ht="13.5" customHeight="1" x14ac:dyDescent="0.2">
      <c r="D55" s="55"/>
      <c r="E55" s="55"/>
      <c r="F55" s="55"/>
      <c r="G55" s="55"/>
      <c r="H55" s="55"/>
      <c r="I55" s="55"/>
      <c r="J55" s="55"/>
      <c r="K55" s="55"/>
      <c r="L55" s="55"/>
      <c r="M55" s="55"/>
      <c r="N55" s="55"/>
      <c r="O55" s="55"/>
      <c r="P55" s="55"/>
      <c r="Q55" s="55"/>
      <c r="R55" s="55"/>
      <c r="S55" s="55"/>
      <c r="T55" s="55"/>
      <c r="U55" s="55"/>
      <c r="V55" s="55"/>
      <c r="W55" s="55"/>
      <c r="X55" s="55"/>
      <c r="Y55" s="55"/>
      <c r="Z55" s="55"/>
      <c r="AA55" s="55"/>
      <c r="AB55" s="55"/>
    </row>
    <row r="56" spans="4:28" ht="13.5" customHeight="1" x14ac:dyDescent="0.2">
      <c r="D56" s="55"/>
      <c r="E56" s="55"/>
      <c r="F56" s="55"/>
      <c r="G56" s="55"/>
      <c r="H56" s="55"/>
      <c r="I56" s="55"/>
      <c r="J56" s="55"/>
      <c r="K56" s="55"/>
      <c r="L56" s="55"/>
      <c r="M56" s="55"/>
      <c r="N56" s="55"/>
      <c r="O56" s="55"/>
      <c r="P56" s="55"/>
      <c r="Q56" s="55"/>
      <c r="R56" s="55"/>
      <c r="S56" s="55"/>
      <c r="T56" s="55"/>
      <c r="U56" s="55"/>
      <c r="V56" s="55"/>
      <c r="W56" s="55"/>
      <c r="X56" s="55"/>
      <c r="Y56" s="55"/>
      <c r="Z56" s="55"/>
      <c r="AA56" s="55"/>
      <c r="AB56" s="55"/>
    </row>
    <row r="57" spans="4:28" ht="13.5" customHeight="1" x14ac:dyDescent="0.2">
      <c r="D57" s="55"/>
      <c r="E57" s="55"/>
      <c r="F57" s="55"/>
      <c r="G57" s="55"/>
      <c r="H57" s="55"/>
      <c r="I57" s="55"/>
      <c r="J57" s="55"/>
      <c r="K57" s="55"/>
      <c r="L57" s="55"/>
      <c r="M57" s="55"/>
      <c r="N57" s="55"/>
      <c r="O57" s="55"/>
      <c r="P57" s="55"/>
      <c r="Q57" s="55"/>
      <c r="R57" s="55"/>
      <c r="S57" s="55"/>
      <c r="T57" s="55"/>
      <c r="U57" s="55"/>
      <c r="V57" s="55"/>
      <c r="W57" s="55"/>
      <c r="X57" s="55"/>
      <c r="Y57" s="55"/>
      <c r="Z57" s="55"/>
      <c r="AA57" s="55"/>
      <c r="AB57" s="55"/>
    </row>
    <row r="58" spans="4:28" ht="13.5" customHeight="1" x14ac:dyDescent="0.2">
      <c r="D58" s="55"/>
      <c r="E58" s="55"/>
      <c r="F58" s="55"/>
      <c r="G58" s="55"/>
      <c r="H58" s="55"/>
      <c r="I58" s="55"/>
      <c r="J58" s="55"/>
      <c r="K58" s="55"/>
      <c r="L58" s="55"/>
      <c r="M58" s="55"/>
      <c r="N58" s="55"/>
      <c r="O58" s="55"/>
      <c r="P58" s="55"/>
      <c r="Q58" s="55"/>
      <c r="R58" s="55"/>
      <c r="S58" s="55"/>
      <c r="T58" s="55"/>
      <c r="U58" s="55"/>
      <c r="V58" s="55"/>
      <c r="W58" s="55"/>
      <c r="X58" s="55"/>
      <c r="Y58" s="55"/>
      <c r="Z58" s="55"/>
      <c r="AA58" s="55"/>
      <c r="AB58" s="55"/>
    </row>
    <row r="59" spans="4:28" ht="13.5" customHeight="1" x14ac:dyDescent="0.2">
      <c r="D59" s="55"/>
      <c r="E59" s="55"/>
      <c r="F59" s="55"/>
      <c r="G59" s="55"/>
      <c r="H59" s="55"/>
      <c r="I59" s="55"/>
      <c r="J59" s="55"/>
      <c r="K59" s="55"/>
      <c r="L59" s="55"/>
      <c r="M59" s="55"/>
      <c r="N59" s="55"/>
      <c r="O59" s="55"/>
      <c r="P59" s="55"/>
      <c r="Q59" s="55"/>
      <c r="R59" s="55"/>
      <c r="S59" s="55"/>
      <c r="T59" s="55"/>
      <c r="U59" s="55"/>
      <c r="V59" s="55"/>
      <c r="W59" s="55"/>
      <c r="X59" s="55"/>
      <c r="Y59" s="55"/>
      <c r="Z59" s="55"/>
      <c r="AA59" s="55"/>
      <c r="AB59" s="55"/>
    </row>
    <row r="60" spans="4:28" ht="13.5" customHeight="1" x14ac:dyDescent="0.2">
      <c r="D60" s="55"/>
      <c r="E60" s="55"/>
      <c r="F60" s="55"/>
      <c r="G60" s="55"/>
      <c r="H60" s="55"/>
      <c r="I60" s="55"/>
      <c r="J60" s="55"/>
      <c r="K60" s="55"/>
      <c r="L60" s="55"/>
      <c r="M60" s="55"/>
      <c r="N60" s="55"/>
      <c r="O60" s="55"/>
      <c r="P60" s="55"/>
      <c r="Q60" s="55"/>
      <c r="R60" s="55"/>
      <c r="S60" s="55"/>
      <c r="T60" s="55"/>
      <c r="U60" s="55"/>
      <c r="V60" s="55"/>
      <c r="W60" s="55"/>
      <c r="X60" s="55"/>
      <c r="Y60" s="55"/>
      <c r="Z60" s="55"/>
      <c r="AA60" s="55"/>
      <c r="AB60" s="55"/>
    </row>
    <row r="61" spans="4:28" ht="13.5" customHeight="1" x14ac:dyDescent="0.2">
      <c r="D61" s="55"/>
      <c r="E61" s="55"/>
      <c r="F61" s="55"/>
      <c r="G61" s="55"/>
      <c r="H61" s="55"/>
      <c r="I61" s="55"/>
      <c r="J61" s="55"/>
      <c r="K61" s="55"/>
      <c r="L61" s="55"/>
      <c r="M61" s="55"/>
      <c r="N61" s="55"/>
      <c r="O61" s="55"/>
      <c r="P61" s="55"/>
      <c r="Q61" s="55"/>
      <c r="R61" s="55"/>
      <c r="S61" s="55"/>
      <c r="T61" s="55"/>
      <c r="U61" s="55"/>
      <c r="V61" s="55"/>
      <c r="W61" s="55"/>
      <c r="X61" s="55"/>
      <c r="Y61" s="55"/>
      <c r="Z61" s="55"/>
      <c r="AA61" s="55"/>
      <c r="AB61" s="55"/>
    </row>
    <row r="62" spans="4:28" ht="13.5" customHeight="1" x14ac:dyDescent="0.2">
      <c r="D62" s="55"/>
      <c r="E62" s="55"/>
      <c r="F62" s="55"/>
      <c r="G62" s="55"/>
      <c r="H62" s="55"/>
      <c r="I62" s="55"/>
      <c r="J62" s="55"/>
      <c r="K62" s="55"/>
      <c r="L62" s="55"/>
      <c r="M62" s="55"/>
      <c r="N62" s="55"/>
      <c r="O62" s="55"/>
      <c r="P62" s="55"/>
      <c r="Q62" s="55"/>
      <c r="R62" s="55"/>
      <c r="S62" s="55"/>
      <c r="T62" s="55"/>
      <c r="U62" s="55"/>
      <c r="V62" s="55"/>
      <c r="W62" s="55"/>
      <c r="X62" s="55"/>
      <c r="Y62" s="55"/>
      <c r="Z62" s="55"/>
      <c r="AA62" s="55"/>
      <c r="AB62" s="55"/>
    </row>
    <row r="63" spans="4:28" ht="13.5" customHeight="1" x14ac:dyDescent="0.2">
      <c r="D63" s="55"/>
      <c r="E63" s="55"/>
      <c r="F63" s="55"/>
      <c r="G63" s="55"/>
      <c r="H63" s="55"/>
      <c r="I63" s="55"/>
      <c r="J63" s="55"/>
      <c r="K63" s="55"/>
      <c r="L63" s="55"/>
      <c r="M63" s="55"/>
      <c r="N63" s="55"/>
      <c r="O63" s="55"/>
      <c r="P63" s="55"/>
      <c r="Q63" s="55"/>
      <c r="R63" s="55"/>
      <c r="S63" s="55"/>
      <c r="T63" s="55"/>
      <c r="U63" s="55"/>
      <c r="V63" s="55"/>
      <c r="W63" s="55"/>
      <c r="X63" s="55"/>
      <c r="Y63" s="55"/>
      <c r="Z63" s="55"/>
      <c r="AA63" s="55"/>
      <c r="AB63" s="55"/>
    </row>
    <row r="64" spans="4:28" ht="13.5" customHeight="1" x14ac:dyDescent="0.2">
      <c r="D64" s="55"/>
      <c r="E64" s="55"/>
      <c r="F64" s="55"/>
      <c r="G64" s="55"/>
      <c r="H64" s="55"/>
      <c r="I64" s="55"/>
      <c r="J64" s="55"/>
      <c r="K64" s="55"/>
      <c r="L64" s="55"/>
      <c r="M64" s="55"/>
      <c r="N64" s="55"/>
      <c r="O64" s="55"/>
      <c r="P64" s="55"/>
      <c r="Q64" s="55"/>
      <c r="R64" s="55"/>
      <c r="S64" s="55"/>
      <c r="T64" s="55"/>
      <c r="U64" s="55"/>
      <c r="V64" s="55"/>
      <c r="W64" s="55"/>
      <c r="X64" s="55"/>
      <c r="Y64" s="55"/>
      <c r="Z64" s="55"/>
      <c r="AA64" s="55"/>
      <c r="AB64" s="55"/>
    </row>
    <row r="65" spans="4:28" ht="13.5" customHeight="1" x14ac:dyDescent="0.2">
      <c r="D65" s="55"/>
      <c r="E65" s="55"/>
      <c r="F65" s="55"/>
      <c r="G65" s="55"/>
      <c r="H65" s="55"/>
      <c r="I65" s="55"/>
      <c r="J65" s="55"/>
      <c r="K65" s="55"/>
      <c r="L65" s="55"/>
      <c r="M65" s="55"/>
      <c r="N65" s="55"/>
      <c r="O65" s="55"/>
      <c r="P65" s="55"/>
      <c r="Q65" s="55"/>
      <c r="R65" s="55"/>
      <c r="S65" s="55"/>
      <c r="T65" s="55"/>
      <c r="U65" s="55"/>
      <c r="V65" s="55"/>
      <c r="W65" s="55"/>
      <c r="X65" s="55"/>
      <c r="Y65" s="55"/>
      <c r="Z65" s="55"/>
      <c r="AA65" s="55"/>
      <c r="AB65" s="55"/>
    </row>
    <row r="66" spans="4:28" ht="13.5" customHeight="1" x14ac:dyDescent="0.2">
      <c r="D66" s="55"/>
      <c r="E66" s="55"/>
      <c r="F66" s="55"/>
      <c r="G66" s="55"/>
      <c r="H66" s="55"/>
      <c r="I66" s="55"/>
      <c r="J66" s="55"/>
      <c r="K66" s="55"/>
      <c r="L66" s="55"/>
      <c r="M66" s="55"/>
      <c r="N66" s="55"/>
      <c r="O66" s="55"/>
      <c r="P66" s="55"/>
      <c r="Q66" s="55"/>
      <c r="R66" s="55"/>
      <c r="S66" s="55"/>
      <c r="T66" s="55"/>
      <c r="U66" s="55"/>
      <c r="V66" s="55"/>
      <c r="W66" s="55"/>
      <c r="X66" s="55"/>
      <c r="Y66" s="55"/>
      <c r="Z66" s="55"/>
      <c r="AA66" s="55"/>
      <c r="AB66" s="55"/>
    </row>
    <row r="67" spans="4:28" ht="13.5" customHeight="1" x14ac:dyDescent="0.2">
      <c r="D67" s="55"/>
      <c r="E67" s="55"/>
      <c r="F67" s="55"/>
      <c r="G67" s="55"/>
      <c r="H67" s="55"/>
      <c r="I67" s="55"/>
      <c r="J67" s="55"/>
      <c r="K67" s="55"/>
      <c r="L67" s="55"/>
      <c r="M67" s="55"/>
      <c r="N67" s="55"/>
      <c r="O67" s="55"/>
      <c r="P67" s="55"/>
      <c r="Q67" s="55"/>
      <c r="R67" s="55"/>
      <c r="S67" s="55"/>
      <c r="T67" s="55"/>
      <c r="U67" s="55"/>
      <c r="V67" s="55"/>
      <c r="W67" s="55"/>
      <c r="X67" s="55"/>
      <c r="Y67" s="55"/>
      <c r="Z67" s="55"/>
      <c r="AA67" s="55"/>
      <c r="AB67" s="55"/>
    </row>
    <row r="68" spans="4:28" ht="13.5" customHeight="1" x14ac:dyDescent="0.2">
      <c r="D68" s="55"/>
      <c r="E68" s="55"/>
      <c r="F68" s="55"/>
      <c r="G68" s="55"/>
      <c r="H68" s="55"/>
      <c r="I68" s="55"/>
      <c r="J68" s="55"/>
      <c r="K68" s="55"/>
      <c r="L68" s="55"/>
      <c r="M68" s="55"/>
      <c r="N68" s="55"/>
      <c r="O68" s="55"/>
      <c r="P68" s="55"/>
      <c r="Q68" s="55"/>
      <c r="R68" s="55"/>
      <c r="S68" s="55"/>
      <c r="T68" s="55"/>
      <c r="U68" s="55"/>
      <c r="V68" s="55"/>
      <c r="W68" s="55"/>
      <c r="X68" s="55"/>
      <c r="Y68" s="55"/>
      <c r="Z68" s="55"/>
      <c r="AA68" s="55"/>
      <c r="AB68" s="55"/>
    </row>
    <row r="69" spans="4:28" ht="13.5" customHeight="1" x14ac:dyDescent="0.2">
      <c r="D69" s="55"/>
      <c r="E69" s="55"/>
      <c r="F69" s="55"/>
      <c r="G69" s="55"/>
      <c r="H69" s="55"/>
      <c r="I69" s="55"/>
      <c r="J69" s="55"/>
      <c r="K69" s="55"/>
      <c r="L69" s="55"/>
      <c r="M69" s="55"/>
      <c r="N69" s="55"/>
      <c r="O69" s="55"/>
      <c r="P69" s="55"/>
      <c r="Q69" s="55"/>
      <c r="R69" s="55"/>
      <c r="S69" s="55"/>
      <c r="T69" s="55"/>
      <c r="U69" s="55"/>
      <c r="V69" s="55"/>
      <c r="W69" s="55"/>
      <c r="X69" s="55"/>
      <c r="Y69" s="55"/>
      <c r="Z69" s="55"/>
      <c r="AA69" s="55"/>
      <c r="AB69" s="55"/>
    </row>
    <row r="70" spans="4:28" ht="13.5" customHeight="1" x14ac:dyDescent="0.2">
      <c r="D70" s="55"/>
      <c r="E70" s="55"/>
      <c r="F70" s="55"/>
      <c r="G70" s="55"/>
      <c r="H70" s="55"/>
      <c r="I70" s="55"/>
      <c r="J70" s="55"/>
      <c r="K70" s="55"/>
      <c r="L70" s="55"/>
      <c r="M70" s="55"/>
      <c r="N70" s="55"/>
      <c r="O70" s="55"/>
      <c r="P70" s="55"/>
      <c r="Q70" s="55"/>
      <c r="R70" s="55"/>
      <c r="S70" s="55"/>
      <c r="T70" s="55"/>
      <c r="U70" s="55"/>
      <c r="V70" s="55"/>
      <c r="W70" s="55"/>
      <c r="X70" s="55"/>
      <c r="Y70" s="55"/>
      <c r="Z70" s="55"/>
      <c r="AA70" s="55"/>
      <c r="AB70" s="55"/>
    </row>
    <row r="71" spans="4:28" ht="13.5" customHeight="1" x14ac:dyDescent="0.2">
      <c r="D71" s="55"/>
      <c r="E71" s="55"/>
      <c r="F71" s="55"/>
      <c r="G71" s="55"/>
      <c r="H71" s="55"/>
      <c r="I71" s="55"/>
      <c r="J71" s="55"/>
      <c r="K71" s="55"/>
      <c r="L71" s="55"/>
      <c r="M71" s="55"/>
      <c r="N71" s="55"/>
      <c r="O71" s="55"/>
      <c r="P71" s="55"/>
      <c r="Q71" s="55"/>
      <c r="R71" s="55"/>
      <c r="S71" s="55"/>
      <c r="T71" s="55"/>
      <c r="U71" s="55"/>
      <c r="V71" s="55"/>
      <c r="W71" s="55"/>
      <c r="X71" s="55"/>
      <c r="Y71" s="55"/>
      <c r="Z71" s="55"/>
      <c r="AA71" s="55"/>
      <c r="AB71" s="55"/>
    </row>
    <row r="72" spans="4:28" ht="13.5" customHeight="1" x14ac:dyDescent="0.2">
      <c r="D72" s="55"/>
      <c r="E72" s="55"/>
      <c r="F72" s="55"/>
      <c r="G72" s="55"/>
      <c r="H72" s="55"/>
      <c r="I72" s="55"/>
      <c r="J72" s="55"/>
      <c r="K72" s="55"/>
      <c r="L72" s="55"/>
      <c r="M72" s="55"/>
      <c r="N72" s="55"/>
      <c r="O72" s="55"/>
      <c r="P72" s="55"/>
      <c r="Q72" s="55"/>
      <c r="R72" s="55"/>
      <c r="S72" s="55"/>
      <c r="T72" s="55"/>
      <c r="U72" s="55"/>
      <c r="V72" s="55"/>
      <c r="W72" s="55"/>
      <c r="X72" s="55"/>
      <c r="Y72" s="55"/>
      <c r="Z72" s="55"/>
      <c r="AA72" s="55"/>
      <c r="AB72" s="55"/>
    </row>
    <row r="73" spans="4:28" ht="13.5" customHeight="1" x14ac:dyDescent="0.2">
      <c r="D73" s="55"/>
      <c r="E73" s="55"/>
      <c r="F73" s="55"/>
      <c r="G73" s="55"/>
      <c r="H73" s="55"/>
      <c r="I73" s="55"/>
      <c r="J73" s="55"/>
      <c r="K73" s="55"/>
      <c r="L73" s="55"/>
      <c r="M73" s="55"/>
      <c r="N73" s="55"/>
      <c r="O73" s="55"/>
      <c r="P73" s="55"/>
      <c r="Q73" s="55"/>
      <c r="R73" s="55"/>
      <c r="S73" s="55"/>
      <c r="T73" s="55"/>
      <c r="U73" s="55"/>
      <c r="V73" s="55"/>
      <c r="W73" s="55"/>
      <c r="X73" s="55"/>
      <c r="Y73" s="55"/>
      <c r="Z73" s="55"/>
      <c r="AA73" s="55"/>
      <c r="AB73" s="55"/>
    </row>
    <row r="74" spans="4:28" ht="13.5" customHeight="1" x14ac:dyDescent="0.2">
      <c r="D74" s="55"/>
      <c r="E74" s="55"/>
      <c r="F74" s="55"/>
      <c r="G74" s="55"/>
      <c r="H74" s="55"/>
      <c r="I74" s="55"/>
      <c r="J74" s="55"/>
      <c r="K74" s="55"/>
      <c r="L74" s="55"/>
      <c r="M74" s="55"/>
      <c r="N74" s="55"/>
      <c r="O74" s="55"/>
      <c r="P74" s="55"/>
      <c r="Q74" s="55"/>
      <c r="R74" s="55"/>
      <c r="S74" s="55"/>
      <c r="T74" s="55"/>
      <c r="U74" s="55"/>
      <c r="V74" s="55"/>
      <c r="W74" s="55"/>
      <c r="X74" s="55"/>
      <c r="Y74" s="55"/>
      <c r="Z74" s="55"/>
      <c r="AA74" s="55"/>
      <c r="AB74" s="55"/>
    </row>
    <row r="75" spans="4:28" ht="13.5" customHeight="1" x14ac:dyDescent="0.2">
      <c r="D75" s="55"/>
      <c r="E75" s="55"/>
      <c r="F75" s="55"/>
      <c r="G75" s="55"/>
      <c r="H75" s="55"/>
      <c r="I75" s="55"/>
      <c r="J75" s="55"/>
      <c r="K75" s="55"/>
      <c r="L75" s="55"/>
      <c r="M75" s="55"/>
      <c r="N75" s="55"/>
      <c r="O75" s="55"/>
      <c r="P75" s="55"/>
      <c r="Q75" s="55"/>
      <c r="R75" s="55"/>
      <c r="S75" s="55"/>
      <c r="T75" s="55"/>
      <c r="U75" s="55"/>
      <c r="V75" s="55"/>
      <c r="W75" s="55"/>
      <c r="X75" s="55"/>
      <c r="Y75" s="55"/>
      <c r="Z75" s="55"/>
      <c r="AA75" s="55"/>
      <c r="AB75" s="55"/>
    </row>
    <row r="76" spans="4:28" ht="13.5" customHeight="1" x14ac:dyDescent="0.2">
      <c r="D76" s="55"/>
      <c r="E76" s="55"/>
      <c r="F76" s="55"/>
      <c r="G76" s="55"/>
      <c r="H76" s="55"/>
      <c r="I76" s="55"/>
      <c r="J76" s="55"/>
      <c r="K76" s="55"/>
      <c r="L76" s="55"/>
      <c r="M76" s="55"/>
      <c r="N76" s="55"/>
      <c r="O76" s="55"/>
      <c r="P76" s="55"/>
      <c r="Q76" s="55"/>
      <c r="R76" s="55"/>
      <c r="S76" s="55"/>
      <c r="T76" s="55"/>
      <c r="U76" s="55"/>
      <c r="V76" s="55"/>
      <c r="W76" s="55"/>
      <c r="X76" s="55"/>
      <c r="Y76" s="55"/>
      <c r="Z76" s="55"/>
      <c r="AA76" s="55"/>
      <c r="AB76" s="55"/>
    </row>
    <row r="77" spans="4:28" ht="13.5" customHeight="1" x14ac:dyDescent="0.2">
      <c r="D77" s="55"/>
      <c r="E77" s="55"/>
      <c r="F77" s="55"/>
      <c r="G77" s="55"/>
      <c r="H77" s="55"/>
      <c r="I77" s="55"/>
      <c r="J77" s="55"/>
      <c r="K77" s="55"/>
      <c r="L77" s="55"/>
      <c r="M77" s="55"/>
      <c r="N77" s="55"/>
      <c r="O77" s="55"/>
      <c r="P77" s="55"/>
      <c r="Q77" s="55"/>
      <c r="R77" s="55"/>
      <c r="S77" s="55"/>
      <c r="T77" s="55"/>
      <c r="U77" s="55"/>
      <c r="V77" s="55"/>
      <c r="W77" s="55"/>
      <c r="X77" s="55"/>
      <c r="Y77" s="55"/>
      <c r="Z77" s="55"/>
      <c r="AA77" s="55"/>
      <c r="AB77" s="55"/>
    </row>
    <row r="78" spans="4:28" ht="13.5" customHeight="1" x14ac:dyDescent="0.2">
      <c r="D78" s="55"/>
      <c r="E78" s="55"/>
      <c r="F78" s="55"/>
      <c r="G78" s="55"/>
      <c r="H78" s="55"/>
      <c r="I78" s="55"/>
      <c r="J78" s="55"/>
      <c r="K78" s="55"/>
      <c r="L78" s="55"/>
      <c r="M78" s="55"/>
      <c r="N78" s="55"/>
      <c r="O78" s="55"/>
      <c r="P78" s="55"/>
      <c r="Q78" s="55"/>
      <c r="R78" s="55"/>
      <c r="S78" s="55"/>
      <c r="T78" s="55"/>
      <c r="U78" s="55"/>
      <c r="V78" s="55"/>
      <c r="W78" s="55"/>
      <c r="X78" s="55"/>
      <c r="Y78" s="55"/>
      <c r="Z78" s="55"/>
      <c r="AA78" s="55"/>
      <c r="AB78" s="55"/>
    </row>
    <row r="79" spans="4:28" ht="13.5" customHeight="1" x14ac:dyDescent="0.2">
      <c r="D79" s="55"/>
      <c r="E79" s="55"/>
      <c r="F79" s="55"/>
      <c r="G79" s="55"/>
      <c r="H79" s="55"/>
      <c r="I79" s="55"/>
      <c r="J79" s="55"/>
      <c r="K79" s="55"/>
      <c r="L79" s="55"/>
      <c r="M79" s="55"/>
      <c r="N79" s="55"/>
      <c r="O79" s="55"/>
      <c r="P79" s="55"/>
      <c r="Q79" s="55"/>
      <c r="R79" s="55"/>
      <c r="S79" s="55"/>
      <c r="T79" s="55"/>
      <c r="U79" s="55"/>
      <c r="V79" s="55"/>
      <c r="W79" s="55"/>
      <c r="X79" s="55"/>
      <c r="Y79" s="55"/>
      <c r="Z79" s="55"/>
      <c r="AA79" s="55"/>
      <c r="AB79" s="55"/>
    </row>
    <row r="80" spans="4:28" ht="13.5" customHeight="1" x14ac:dyDescent="0.2">
      <c r="D80" s="55"/>
      <c r="E80" s="55"/>
      <c r="F80" s="55"/>
      <c r="G80" s="55"/>
      <c r="H80" s="55"/>
      <c r="I80" s="55"/>
      <c r="J80" s="55"/>
      <c r="K80" s="55"/>
      <c r="L80" s="55"/>
      <c r="M80" s="55"/>
      <c r="N80" s="55"/>
      <c r="O80" s="55"/>
      <c r="P80" s="55"/>
      <c r="Q80" s="55"/>
      <c r="R80" s="55"/>
      <c r="S80" s="55"/>
      <c r="T80" s="55"/>
      <c r="U80" s="55"/>
      <c r="V80" s="55"/>
      <c r="W80" s="55"/>
      <c r="X80" s="55"/>
      <c r="Y80" s="55"/>
      <c r="Z80" s="55"/>
      <c r="AA80" s="55"/>
      <c r="AB80" s="55"/>
    </row>
    <row r="81" spans="4:28" ht="13.5" customHeight="1" x14ac:dyDescent="0.2">
      <c r="D81" s="55"/>
      <c r="E81" s="55"/>
      <c r="F81" s="55"/>
      <c r="G81" s="55"/>
      <c r="H81" s="55"/>
      <c r="I81" s="55"/>
      <c r="J81" s="55"/>
      <c r="K81" s="55"/>
      <c r="L81" s="55"/>
      <c r="M81" s="55"/>
      <c r="N81" s="55"/>
      <c r="O81" s="55"/>
      <c r="P81" s="55"/>
      <c r="Q81" s="55"/>
      <c r="R81" s="55"/>
      <c r="S81" s="55"/>
      <c r="T81" s="55"/>
      <c r="U81" s="55"/>
      <c r="V81" s="55"/>
      <c r="W81" s="55"/>
      <c r="X81" s="55"/>
      <c r="Y81" s="55"/>
      <c r="Z81" s="55"/>
      <c r="AA81" s="55"/>
      <c r="AB81" s="55"/>
    </row>
    <row r="82" spans="4:28" ht="13.5" customHeight="1" x14ac:dyDescent="0.2">
      <c r="D82" s="55"/>
      <c r="E82" s="55"/>
      <c r="F82" s="55"/>
      <c r="G82" s="55"/>
      <c r="H82" s="55"/>
      <c r="I82" s="55"/>
      <c r="J82" s="55"/>
      <c r="K82" s="55"/>
      <c r="L82" s="55"/>
      <c r="M82" s="55"/>
      <c r="N82" s="55"/>
      <c r="O82" s="55"/>
      <c r="P82" s="55"/>
      <c r="Q82" s="55"/>
      <c r="R82" s="55"/>
      <c r="S82" s="55"/>
      <c r="T82" s="55"/>
      <c r="U82" s="55"/>
      <c r="V82" s="55"/>
      <c r="W82" s="55"/>
      <c r="X82" s="55"/>
      <c r="Y82" s="55"/>
      <c r="Z82" s="55"/>
      <c r="AA82" s="55"/>
      <c r="AB82" s="55"/>
    </row>
    <row r="83" spans="4:28" ht="13.5" customHeight="1" x14ac:dyDescent="0.2">
      <c r="D83" s="55"/>
      <c r="E83" s="55"/>
      <c r="F83" s="55"/>
      <c r="G83" s="55"/>
      <c r="H83" s="55"/>
      <c r="I83" s="55"/>
      <c r="J83" s="55"/>
      <c r="K83" s="55"/>
      <c r="L83" s="55"/>
      <c r="M83" s="55"/>
      <c r="N83" s="55"/>
      <c r="O83" s="55"/>
      <c r="P83" s="55"/>
      <c r="Q83" s="55"/>
      <c r="R83" s="55"/>
      <c r="S83" s="55"/>
      <c r="T83" s="55"/>
      <c r="U83" s="55"/>
      <c r="V83" s="55"/>
      <c r="W83" s="55"/>
      <c r="X83" s="55"/>
      <c r="Y83" s="55"/>
      <c r="Z83" s="55"/>
      <c r="AA83" s="55"/>
      <c r="AB83" s="55"/>
    </row>
    <row r="84" spans="4:28" ht="13.5" customHeight="1" x14ac:dyDescent="0.2">
      <c r="D84" s="55"/>
      <c r="E84" s="55"/>
      <c r="F84" s="55"/>
      <c r="G84" s="55"/>
      <c r="H84" s="55"/>
      <c r="I84" s="55"/>
      <c r="J84" s="55"/>
      <c r="K84" s="55"/>
      <c r="L84" s="55"/>
      <c r="M84" s="55"/>
      <c r="N84" s="55"/>
      <c r="O84" s="55"/>
      <c r="P84" s="55"/>
      <c r="Q84" s="55"/>
      <c r="R84" s="55"/>
      <c r="S84" s="55"/>
      <c r="T84" s="55"/>
      <c r="U84" s="55"/>
      <c r="V84" s="55"/>
      <c r="W84" s="55"/>
      <c r="X84" s="55"/>
      <c r="Y84" s="55"/>
      <c r="Z84" s="55"/>
      <c r="AA84" s="55"/>
      <c r="AB84" s="55"/>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topLeftCell="O19" zoomScale="80" zoomScaleNormal="80" zoomScaleSheetLayoutView="80" workbookViewId="0">
      <selection activeCell="U16" sqref="U16"/>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875" style="1" customWidth="1"/>
    <col min="19" max="19" width="13" style="1" customWidth="1"/>
    <col min="20" max="20" width="10.75" style="1" customWidth="1"/>
    <col min="21" max="21" width="12.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7</v>
      </c>
      <c r="D4" s="59" t="s">
        <v>8</v>
      </c>
      <c r="E4" s="59"/>
      <c r="F4" s="59"/>
      <c r="G4" s="59"/>
      <c r="H4" s="59"/>
      <c r="I4" s="35"/>
      <c r="J4" s="36" t="s">
        <v>9</v>
      </c>
      <c r="K4" s="37" t="s">
        <v>10</v>
      </c>
      <c r="L4" s="60" t="s">
        <v>11</v>
      </c>
      <c r="M4" s="60"/>
      <c r="N4" s="60"/>
      <c r="O4" s="60"/>
      <c r="P4" s="36" t="s">
        <v>12</v>
      </c>
      <c r="Q4" s="60" t="s">
        <v>13</v>
      </c>
      <c r="R4" s="60"/>
      <c r="S4" s="36" t="s">
        <v>14</v>
      </c>
      <c r="T4" s="60"/>
      <c r="U4" s="61"/>
    </row>
    <row r="5" spans="1:21" ht="15.75" customHeight="1" x14ac:dyDescent="0.2">
      <c r="B5" s="56" t="s">
        <v>16</v>
      </c>
      <c r="C5" s="57"/>
      <c r="D5" s="57"/>
      <c r="E5" s="57"/>
      <c r="F5" s="57"/>
      <c r="G5" s="57"/>
      <c r="H5" s="57"/>
      <c r="I5" s="57"/>
      <c r="J5" s="57"/>
      <c r="K5" s="57"/>
      <c r="L5" s="57"/>
      <c r="M5" s="57"/>
      <c r="N5" s="57"/>
      <c r="O5" s="57"/>
      <c r="P5" s="57"/>
      <c r="Q5" s="57"/>
      <c r="R5" s="57"/>
      <c r="S5" s="57"/>
      <c r="T5" s="57"/>
      <c r="U5" s="58"/>
    </row>
    <row r="6" spans="1:21" ht="37.5" customHeight="1" thickBot="1" x14ac:dyDescent="0.25">
      <c r="B6" s="38" t="s">
        <v>17</v>
      </c>
      <c r="C6" s="62" t="s">
        <v>18</v>
      </c>
      <c r="D6" s="62"/>
      <c r="E6" s="62"/>
      <c r="F6" s="62"/>
      <c r="G6" s="62"/>
      <c r="H6" s="39"/>
      <c r="I6" s="39"/>
      <c r="J6" s="39" t="s">
        <v>19</v>
      </c>
      <c r="K6" s="62" t="s">
        <v>20</v>
      </c>
      <c r="L6" s="62"/>
      <c r="M6" s="62"/>
      <c r="N6" s="40"/>
      <c r="O6" s="39" t="s">
        <v>21</v>
      </c>
      <c r="P6" s="62" t="s">
        <v>22</v>
      </c>
      <c r="Q6" s="62"/>
      <c r="R6" s="41"/>
      <c r="S6" s="39" t="s">
        <v>23</v>
      </c>
      <c r="T6" s="62" t="s">
        <v>24</v>
      </c>
      <c r="U6" s="63"/>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4" t="s">
        <v>26</v>
      </c>
      <c r="C8" s="67" t="s">
        <v>27</v>
      </c>
      <c r="D8" s="67"/>
      <c r="E8" s="67"/>
      <c r="F8" s="67"/>
      <c r="G8" s="67"/>
      <c r="H8" s="68"/>
      <c r="I8" s="73" t="s">
        <v>28</v>
      </c>
      <c r="J8" s="74"/>
      <c r="K8" s="74"/>
      <c r="L8" s="74"/>
      <c r="M8" s="74"/>
      <c r="N8" s="74"/>
      <c r="O8" s="74"/>
      <c r="P8" s="74"/>
      <c r="Q8" s="74"/>
      <c r="R8" s="74"/>
      <c r="S8" s="75"/>
      <c r="T8" s="76" t="s">
        <v>29</v>
      </c>
      <c r="U8" s="77"/>
    </row>
    <row r="9" spans="1:21" ht="19.5" customHeight="1" x14ac:dyDescent="0.2">
      <c r="B9" s="65"/>
      <c r="C9" s="69"/>
      <c r="D9" s="69"/>
      <c r="E9" s="69"/>
      <c r="F9" s="69"/>
      <c r="G9" s="69"/>
      <c r="H9" s="70"/>
      <c r="I9" s="78" t="s">
        <v>30</v>
      </c>
      <c r="J9" s="67"/>
      <c r="K9" s="67"/>
      <c r="L9" s="67" t="s">
        <v>31</v>
      </c>
      <c r="M9" s="67"/>
      <c r="N9" s="67"/>
      <c r="O9" s="67"/>
      <c r="P9" s="67" t="s">
        <v>32</v>
      </c>
      <c r="Q9" s="67" t="s">
        <v>33</v>
      </c>
      <c r="R9" s="81" t="s">
        <v>34</v>
      </c>
      <c r="S9" s="82"/>
      <c r="T9" s="67" t="s">
        <v>35</v>
      </c>
      <c r="U9" s="83" t="s">
        <v>36</v>
      </c>
    </row>
    <row r="10" spans="1:21" ht="38.25" customHeight="1" thickBot="1" x14ac:dyDescent="0.25">
      <c r="B10" s="66"/>
      <c r="C10" s="71"/>
      <c r="D10" s="71"/>
      <c r="E10" s="71"/>
      <c r="F10" s="71"/>
      <c r="G10" s="71"/>
      <c r="H10" s="72"/>
      <c r="I10" s="79"/>
      <c r="J10" s="80"/>
      <c r="K10" s="80"/>
      <c r="L10" s="80"/>
      <c r="M10" s="80"/>
      <c r="N10" s="80"/>
      <c r="O10" s="80"/>
      <c r="P10" s="80"/>
      <c r="Q10" s="80"/>
      <c r="R10" s="9" t="s">
        <v>37</v>
      </c>
      <c r="S10" s="10" t="s">
        <v>38</v>
      </c>
      <c r="T10" s="80"/>
      <c r="U10" s="84"/>
    </row>
    <row r="11" spans="1:21" ht="136.5" customHeight="1" thickTop="1" thickBot="1" x14ac:dyDescent="0.25">
      <c r="A11" s="11"/>
      <c r="B11" s="12" t="s">
        <v>39</v>
      </c>
      <c r="C11" s="85" t="s">
        <v>40</v>
      </c>
      <c r="D11" s="85"/>
      <c r="E11" s="85"/>
      <c r="F11" s="85"/>
      <c r="G11" s="85"/>
      <c r="H11" s="85"/>
      <c r="I11" s="85" t="s">
        <v>41</v>
      </c>
      <c r="J11" s="85"/>
      <c r="K11" s="85"/>
      <c r="L11" s="85" t="s">
        <v>42</v>
      </c>
      <c r="M11" s="85"/>
      <c r="N11" s="85"/>
      <c r="O11" s="85"/>
      <c r="P11" s="13" t="s">
        <v>43</v>
      </c>
      <c r="Q11" s="13" t="s">
        <v>44</v>
      </c>
      <c r="R11" s="42">
        <v>1.9</v>
      </c>
      <c r="S11" s="42">
        <v>1.9</v>
      </c>
      <c r="T11" s="42">
        <v>0.6</v>
      </c>
      <c r="U11" s="46">
        <f>31.2</f>
        <v>31.2</v>
      </c>
    </row>
    <row r="12" spans="1:21" ht="132.75" customHeight="1" thickTop="1" x14ac:dyDescent="0.2">
      <c r="A12" s="11"/>
      <c r="B12" s="12" t="s">
        <v>45</v>
      </c>
      <c r="C12" s="85" t="s">
        <v>46</v>
      </c>
      <c r="D12" s="85"/>
      <c r="E12" s="85"/>
      <c r="F12" s="85"/>
      <c r="G12" s="85"/>
      <c r="H12" s="85"/>
      <c r="I12" s="85" t="s">
        <v>47</v>
      </c>
      <c r="J12" s="85"/>
      <c r="K12" s="85"/>
      <c r="L12" s="85" t="s">
        <v>48</v>
      </c>
      <c r="M12" s="85"/>
      <c r="N12" s="85"/>
      <c r="O12" s="85"/>
      <c r="P12" s="13" t="s">
        <v>43</v>
      </c>
      <c r="Q12" s="13" t="s">
        <v>44</v>
      </c>
      <c r="R12" s="42">
        <v>72</v>
      </c>
      <c r="S12" s="42">
        <v>65.010000000000005</v>
      </c>
      <c r="T12" s="42">
        <v>69.900000000000006</v>
      </c>
      <c r="U12" s="46">
        <f>107.6</f>
        <v>107.6</v>
      </c>
    </row>
    <row r="13" spans="1:21" ht="85.5" customHeight="1" thickBot="1" x14ac:dyDescent="0.25">
      <c r="A13" s="11"/>
      <c r="B13" s="14" t="s">
        <v>49</v>
      </c>
      <c r="C13" s="86" t="s">
        <v>49</v>
      </c>
      <c r="D13" s="86"/>
      <c r="E13" s="86"/>
      <c r="F13" s="86"/>
      <c r="G13" s="86"/>
      <c r="H13" s="86"/>
      <c r="I13" s="86" t="s">
        <v>50</v>
      </c>
      <c r="J13" s="86"/>
      <c r="K13" s="86"/>
      <c r="L13" s="86" t="s">
        <v>51</v>
      </c>
      <c r="M13" s="86"/>
      <c r="N13" s="86"/>
      <c r="O13" s="86"/>
      <c r="P13" s="15" t="s">
        <v>43</v>
      </c>
      <c r="Q13" s="15" t="s">
        <v>44</v>
      </c>
      <c r="R13" s="44">
        <v>54.75</v>
      </c>
      <c r="S13" s="44">
        <v>10.31</v>
      </c>
      <c r="T13" s="44">
        <v>5.82</v>
      </c>
      <c r="U13" s="47">
        <f>56.4</f>
        <v>56.4</v>
      </c>
    </row>
    <row r="14" spans="1:21" ht="98.25" customHeight="1" thickTop="1" x14ac:dyDescent="0.2">
      <c r="A14" s="11"/>
      <c r="B14" s="12" t="s">
        <v>52</v>
      </c>
      <c r="C14" s="85" t="s">
        <v>53</v>
      </c>
      <c r="D14" s="85"/>
      <c r="E14" s="85"/>
      <c r="F14" s="85"/>
      <c r="G14" s="85"/>
      <c r="H14" s="85"/>
      <c r="I14" s="85" t="s">
        <v>54</v>
      </c>
      <c r="J14" s="85"/>
      <c r="K14" s="85"/>
      <c r="L14" s="85" t="s">
        <v>55</v>
      </c>
      <c r="M14" s="85"/>
      <c r="N14" s="85"/>
      <c r="O14" s="85"/>
      <c r="P14" s="13" t="s">
        <v>43</v>
      </c>
      <c r="Q14" s="13" t="s">
        <v>56</v>
      </c>
      <c r="R14" s="42">
        <v>50</v>
      </c>
      <c r="S14" s="42">
        <v>95.23</v>
      </c>
      <c r="T14" s="42">
        <v>95.46</v>
      </c>
      <c r="U14" s="46">
        <f>100.2</f>
        <v>100.2</v>
      </c>
    </row>
    <row r="15" spans="1:21" ht="114.75" customHeight="1" x14ac:dyDescent="0.2">
      <c r="A15" s="11"/>
      <c r="B15" s="14" t="s">
        <v>49</v>
      </c>
      <c r="C15" s="86" t="s">
        <v>57</v>
      </c>
      <c r="D15" s="86"/>
      <c r="E15" s="86"/>
      <c r="F15" s="86"/>
      <c r="G15" s="86"/>
      <c r="H15" s="86"/>
      <c r="I15" s="86" t="s">
        <v>58</v>
      </c>
      <c r="J15" s="86"/>
      <c r="K15" s="86"/>
      <c r="L15" s="86" t="s">
        <v>59</v>
      </c>
      <c r="M15" s="86"/>
      <c r="N15" s="86"/>
      <c r="O15" s="86"/>
      <c r="P15" s="15" t="s">
        <v>43</v>
      </c>
      <c r="Q15" s="15" t="s">
        <v>60</v>
      </c>
      <c r="R15" s="44">
        <v>44.73</v>
      </c>
      <c r="S15" s="44">
        <v>42</v>
      </c>
      <c r="T15" s="44">
        <v>42.38</v>
      </c>
      <c r="U15" s="47">
        <f>100.9</f>
        <v>100.9</v>
      </c>
    </row>
    <row r="16" spans="1:21" ht="75" customHeight="1" x14ac:dyDescent="0.2">
      <c r="A16" s="11"/>
      <c r="B16" s="14" t="s">
        <v>49</v>
      </c>
      <c r="C16" s="86" t="s">
        <v>61</v>
      </c>
      <c r="D16" s="86"/>
      <c r="E16" s="86"/>
      <c r="F16" s="86"/>
      <c r="G16" s="86"/>
      <c r="H16" s="86"/>
      <c r="I16" s="86" t="s">
        <v>62</v>
      </c>
      <c r="J16" s="86"/>
      <c r="K16" s="86"/>
      <c r="L16" s="86" t="s">
        <v>63</v>
      </c>
      <c r="M16" s="86"/>
      <c r="N16" s="86"/>
      <c r="O16" s="86"/>
      <c r="P16" s="15" t="s">
        <v>43</v>
      </c>
      <c r="Q16" s="15" t="s">
        <v>44</v>
      </c>
      <c r="R16" s="44">
        <v>56.67</v>
      </c>
      <c r="S16" s="44">
        <v>94.15</v>
      </c>
      <c r="T16" s="44">
        <v>91.8</v>
      </c>
      <c r="U16" s="47">
        <f>97.5</f>
        <v>97.5</v>
      </c>
    </row>
    <row r="17" spans="1:22" ht="75" customHeight="1" thickBot="1" x14ac:dyDescent="0.25">
      <c r="A17" s="11"/>
      <c r="B17" s="14" t="s">
        <v>49</v>
      </c>
      <c r="C17" s="86" t="s">
        <v>49</v>
      </c>
      <c r="D17" s="86"/>
      <c r="E17" s="86"/>
      <c r="F17" s="86"/>
      <c r="G17" s="86"/>
      <c r="H17" s="86"/>
      <c r="I17" s="86" t="s">
        <v>64</v>
      </c>
      <c r="J17" s="86"/>
      <c r="K17" s="86"/>
      <c r="L17" s="86" t="s">
        <v>65</v>
      </c>
      <c r="M17" s="86"/>
      <c r="N17" s="86"/>
      <c r="O17" s="86"/>
      <c r="P17" s="15" t="s">
        <v>43</v>
      </c>
      <c r="Q17" s="15" t="s">
        <v>44</v>
      </c>
      <c r="R17" s="44">
        <v>62</v>
      </c>
      <c r="S17" s="44">
        <v>60</v>
      </c>
      <c r="T17" s="44">
        <v>62.9</v>
      </c>
      <c r="U17" s="47">
        <f>104.8</f>
        <v>104.8</v>
      </c>
    </row>
    <row r="18" spans="1:22" ht="112.5" customHeight="1" thickTop="1" x14ac:dyDescent="0.2">
      <c r="A18" s="11"/>
      <c r="B18" s="12" t="s">
        <v>66</v>
      </c>
      <c r="C18" s="85" t="s">
        <v>67</v>
      </c>
      <c r="D18" s="85"/>
      <c r="E18" s="85"/>
      <c r="F18" s="85"/>
      <c r="G18" s="85"/>
      <c r="H18" s="85"/>
      <c r="I18" s="85" t="s">
        <v>68</v>
      </c>
      <c r="J18" s="85"/>
      <c r="K18" s="85"/>
      <c r="L18" s="85" t="s">
        <v>69</v>
      </c>
      <c r="M18" s="85"/>
      <c r="N18" s="85"/>
      <c r="O18" s="85"/>
      <c r="P18" s="13" t="s">
        <v>43</v>
      </c>
      <c r="Q18" s="13" t="s">
        <v>56</v>
      </c>
      <c r="R18" s="42">
        <v>123</v>
      </c>
      <c r="S18" s="42">
        <v>13.26</v>
      </c>
      <c r="T18" s="42">
        <v>20.54</v>
      </c>
      <c r="U18" s="46">
        <f>154.9</f>
        <v>154.9</v>
      </c>
    </row>
    <row r="19" spans="1:22" ht="75" customHeight="1" x14ac:dyDescent="0.2">
      <c r="A19" s="11"/>
      <c r="B19" s="14" t="s">
        <v>49</v>
      </c>
      <c r="C19" s="86" t="s">
        <v>70</v>
      </c>
      <c r="D19" s="86"/>
      <c r="E19" s="86"/>
      <c r="F19" s="86"/>
      <c r="G19" s="86"/>
      <c r="H19" s="86"/>
      <c r="I19" s="86" t="s">
        <v>71</v>
      </c>
      <c r="J19" s="86"/>
      <c r="K19" s="86"/>
      <c r="L19" s="86" t="s">
        <v>72</v>
      </c>
      <c r="M19" s="86"/>
      <c r="N19" s="86"/>
      <c r="O19" s="86"/>
      <c r="P19" s="15" t="s">
        <v>43</v>
      </c>
      <c r="Q19" s="15" t="s">
        <v>73</v>
      </c>
      <c r="R19" s="44">
        <v>98</v>
      </c>
      <c r="S19" s="44">
        <v>98</v>
      </c>
      <c r="T19" s="44">
        <v>100</v>
      </c>
      <c r="U19" s="47">
        <f>102</f>
        <v>102</v>
      </c>
    </row>
    <row r="20" spans="1:22" ht="83.25" customHeight="1" thickBot="1" x14ac:dyDescent="0.25">
      <c r="A20" s="11"/>
      <c r="B20" s="14" t="s">
        <v>49</v>
      </c>
      <c r="C20" s="86" t="s">
        <v>74</v>
      </c>
      <c r="D20" s="86"/>
      <c r="E20" s="86"/>
      <c r="F20" s="86"/>
      <c r="G20" s="86"/>
      <c r="H20" s="86"/>
      <c r="I20" s="86" t="s">
        <v>75</v>
      </c>
      <c r="J20" s="86"/>
      <c r="K20" s="86"/>
      <c r="L20" s="86" t="s">
        <v>76</v>
      </c>
      <c r="M20" s="86"/>
      <c r="N20" s="86"/>
      <c r="O20" s="86"/>
      <c r="P20" s="15" t="s">
        <v>43</v>
      </c>
      <c r="Q20" s="15" t="s">
        <v>73</v>
      </c>
      <c r="R20" s="44">
        <v>95</v>
      </c>
      <c r="S20" s="44">
        <v>97.04</v>
      </c>
      <c r="T20" s="44">
        <v>99.7</v>
      </c>
      <c r="U20" s="47">
        <f>102.7</f>
        <v>102.7</v>
      </c>
    </row>
    <row r="21" spans="1:22" ht="14.25" customHeight="1" thickTop="1" thickBot="1" x14ac:dyDescent="0.25">
      <c r="B21" s="4" t="s">
        <v>77</v>
      </c>
      <c r="C21" s="5"/>
      <c r="D21" s="5"/>
      <c r="E21" s="5"/>
      <c r="F21" s="5"/>
      <c r="G21" s="5"/>
      <c r="H21" s="6"/>
      <c r="I21" s="6"/>
      <c r="J21" s="6"/>
      <c r="K21" s="6"/>
      <c r="L21" s="6"/>
      <c r="M21" s="6"/>
      <c r="N21" s="6"/>
      <c r="O21" s="6"/>
      <c r="P21" s="6"/>
      <c r="Q21" s="6"/>
      <c r="R21" s="6"/>
      <c r="S21" s="6"/>
      <c r="T21" s="6"/>
      <c r="U21" s="7"/>
      <c r="V21" s="16"/>
    </row>
    <row r="22" spans="1:22" ht="26.25" customHeight="1" thickTop="1" x14ac:dyDescent="0.2">
      <c r="B22" s="17"/>
      <c r="C22" s="18"/>
      <c r="D22" s="18"/>
      <c r="E22" s="18"/>
      <c r="F22" s="18"/>
      <c r="G22" s="18"/>
      <c r="H22" s="19"/>
      <c r="I22" s="19"/>
      <c r="J22" s="19"/>
      <c r="K22" s="19"/>
      <c r="L22" s="19"/>
      <c r="M22" s="19"/>
      <c r="N22" s="19"/>
      <c r="O22" s="19"/>
      <c r="P22" s="19"/>
      <c r="Q22" s="19"/>
      <c r="R22" s="20"/>
      <c r="S22" s="21" t="s">
        <v>34</v>
      </c>
      <c r="T22" s="21" t="s">
        <v>78</v>
      </c>
      <c r="U22" s="8" t="s">
        <v>79</v>
      </c>
    </row>
    <row r="23" spans="1:22" ht="36.75" customHeight="1" thickBot="1" x14ac:dyDescent="0.25">
      <c r="B23" s="22"/>
      <c r="C23" s="23"/>
      <c r="D23" s="23"/>
      <c r="E23" s="23"/>
      <c r="F23" s="23"/>
      <c r="G23" s="23"/>
      <c r="H23" s="24"/>
      <c r="I23" s="24"/>
      <c r="J23" s="24"/>
      <c r="K23" s="24"/>
      <c r="L23" s="24"/>
      <c r="M23" s="24"/>
      <c r="N23" s="24"/>
      <c r="O23" s="24"/>
      <c r="P23" s="24"/>
      <c r="Q23" s="24"/>
      <c r="R23" s="24"/>
      <c r="S23" s="25" t="s">
        <v>80</v>
      </c>
      <c r="T23" s="26" t="s">
        <v>80</v>
      </c>
      <c r="U23" s="26" t="s">
        <v>81</v>
      </c>
    </row>
    <row r="24" spans="1:22" ht="20.25" customHeight="1" thickBot="1" x14ac:dyDescent="0.25">
      <c r="B24" s="90" t="s">
        <v>82</v>
      </c>
      <c r="C24" s="91"/>
      <c r="D24" s="91"/>
      <c r="E24" s="27"/>
      <c r="F24" s="27"/>
      <c r="G24" s="27"/>
      <c r="H24" s="28"/>
      <c r="I24" s="28"/>
      <c r="J24" s="28"/>
      <c r="K24" s="28"/>
      <c r="L24" s="28"/>
      <c r="M24" s="28"/>
      <c r="N24" s="28"/>
      <c r="O24" s="28"/>
      <c r="P24" s="29"/>
      <c r="Q24" s="29"/>
      <c r="R24" s="29"/>
      <c r="S24" s="50">
        <v>7000</v>
      </c>
      <c r="T24" s="50">
        <v>6820.5739281000015</v>
      </c>
      <c r="U24" s="51">
        <f>+IF(ISERR(T24/S24*100),"N/A",ROUND(T24/S24*100,1))</f>
        <v>97.4</v>
      </c>
    </row>
    <row r="25" spans="1:22" ht="20.25" customHeight="1" thickBot="1" x14ac:dyDescent="0.25">
      <c r="B25" s="92" t="s">
        <v>83</v>
      </c>
      <c r="C25" s="93"/>
      <c r="D25" s="93"/>
      <c r="E25" s="30"/>
      <c r="F25" s="30"/>
      <c r="G25" s="30"/>
      <c r="H25" s="31"/>
      <c r="I25" s="31"/>
      <c r="J25" s="31"/>
      <c r="K25" s="31"/>
      <c r="L25" s="31"/>
      <c r="M25" s="31"/>
      <c r="N25" s="31"/>
      <c r="O25" s="31"/>
      <c r="P25" s="32"/>
      <c r="Q25" s="32"/>
      <c r="R25" s="32"/>
      <c r="S25" s="50">
        <v>6820.5739281000015</v>
      </c>
      <c r="T25" s="50">
        <v>6820.5739281000015</v>
      </c>
      <c r="U25" s="51">
        <f>+IF(ISERR(T25/S25*100),"N/A",ROUND(T25/S25*100,1))</f>
        <v>100</v>
      </c>
    </row>
    <row r="26" spans="1:22" ht="14.85" customHeight="1" thickTop="1" thickBot="1" x14ac:dyDescent="0.25">
      <c r="B26" s="4" t="s">
        <v>84</v>
      </c>
      <c r="C26" s="5"/>
      <c r="D26" s="5"/>
      <c r="E26" s="5"/>
      <c r="F26" s="5"/>
      <c r="G26" s="5"/>
      <c r="H26" s="6"/>
      <c r="I26" s="6"/>
      <c r="J26" s="6"/>
      <c r="K26" s="6"/>
      <c r="L26" s="6"/>
      <c r="M26" s="6"/>
      <c r="N26" s="6"/>
      <c r="O26" s="6"/>
      <c r="P26" s="6"/>
      <c r="Q26" s="6"/>
      <c r="R26" s="6"/>
      <c r="S26" s="6"/>
      <c r="T26" s="6"/>
      <c r="U26" s="7"/>
    </row>
    <row r="27" spans="1:22" ht="44.25" customHeight="1" thickTop="1" x14ac:dyDescent="0.2">
      <c r="B27" s="87" t="s">
        <v>85</v>
      </c>
      <c r="C27" s="88"/>
      <c r="D27" s="88"/>
      <c r="E27" s="88"/>
      <c r="F27" s="88"/>
      <c r="G27" s="88"/>
      <c r="H27" s="88"/>
      <c r="I27" s="88"/>
      <c r="J27" s="88"/>
      <c r="K27" s="88"/>
      <c r="L27" s="88"/>
      <c r="M27" s="88"/>
      <c r="N27" s="88"/>
      <c r="O27" s="88"/>
      <c r="P27" s="88"/>
      <c r="Q27" s="88"/>
      <c r="R27" s="88"/>
      <c r="S27" s="88"/>
      <c r="T27" s="88"/>
      <c r="U27" s="89"/>
    </row>
    <row r="28" spans="1:22" ht="43.5" customHeight="1" x14ac:dyDescent="0.2">
      <c r="B28" s="94" t="s">
        <v>239</v>
      </c>
      <c r="C28" s="95"/>
      <c r="D28" s="95"/>
      <c r="E28" s="95"/>
      <c r="F28" s="95"/>
      <c r="G28" s="95"/>
      <c r="H28" s="95"/>
      <c r="I28" s="95"/>
      <c r="J28" s="95"/>
      <c r="K28" s="95"/>
      <c r="L28" s="95"/>
      <c r="M28" s="95"/>
      <c r="N28" s="95"/>
      <c r="O28" s="95"/>
      <c r="P28" s="95"/>
      <c r="Q28" s="95"/>
      <c r="R28" s="95"/>
      <c r="S28" s="95"/>
      <c r="T28" s="95"/>
      <c r="U28" s="96"/>
    </row>
    <row r="29" spans="1:22" ht="112.5" customHeight="1" x14ac:dyDescent="0.2">
      <c r="B29" s="94" t="s">
        <v>238</v>
      </c>
      <c r="C29" s="95"/>
      <c r="D29" s="95"/>
      <c r="E29" s="95"/>
      <c r="F29" s="95"/>
      <c r="G29" s="95"/>
      <c r="H29" s="95"/>
      <c r="I29" s="95"/>
      <c r="J29" s="95"/>
      <c r="K29" s="95"/>
      <c r="L29" s="95"/>
      <c r="M29" s="95"/>
      <c r="N29" s="95"/>
      <c r="O29" s="95"/>
      <c r="P29" s="95"/>
      <c r="Q29" s="95"/>
      <c r="R29" s="95"/>
      <c r="S29" s="95"/>
      <c r="T29" s="95"/>
      <c r="U29" s="96"/>
    </row>
    <row r="30" spans="1:22" ht="48" customHeight="1" x14ac:dyDescent="0.2">
      <c r="B30" s="94" t="s">
        <v>237</v>
      </c>
      <c r="C30" s="95"/>
      <c r="D30" s="95"/>
      <c r="E30" s="95"/>
      <c r="F30" s="95"/>
      <c r="G30" s="95"/>
      <c r="H30" s="95"/>
      <c r="I30" s="95"/>
      <c r="J30" s="95"/>
      <c r="K30" s="95"/>
      <c r="L30" s="95"/>
      <c r="M30" s="95"/>
      <c r="N30" s="95"/>
      <c r="O30" s="95"/>
      <c r="P30" s="95"/>
      <c r="Q30" s="95"/>
      <c r="R30" s="95"/>
      <c r="S30" s="95"/>
      <c r="T30" s="95"/>
      <c r="U30" s="96"/>
    </row>
    <row r="31" spans="1:22" ht="40.5" customHeight="1" x14ac:dyDescent="0.2">
      <c r="B31" s="94" t="s">
        <v>236</v>
      </c>
      <c r="C31" s="95"/>
      <c r="D31" s="95"/>
      <c r="E31" s="95"/>
      <c r="F31" s="95"/>
      <c r="G31" s="95"/>
      <c r="H31" s="95"/>
      <c r="I31" s="95"/>
      <c r="J31" s="95"/>
      <c r="K31" s="95"/>
      <c r="L31" s="95"/>
      <c r="M31" s="95"/>
      <c r="N31" s="95"/>
      <c r="O31" s="95"/>
      <c r="P31" s="95"/>
      <c r="Q31" s="95"/>
      <c r="R31" s="95"/>
      <c r="S31" s="95"/>
      <c r="T31" s="95"/>
      <c r="U31" s="96"/>
    </row>
    <row r="32" spans="1:22" ht="40.5" customHeight="1" x14ac:dyDescent="0.2">
      <c r="B32" s="94" t="s">
        <v>235</v>
      </c>
      <c r="C32" s="95"/>
      <c r="D32" s="95"/>
      <c r="E32" s="95"/>
      <c r="F32" s="95"/>
      <c r="G32" s="95"/>
      <c r="H32" s="95"/>
      <c r="I32" s="95"/>
      <c r="J32" s="95"/>
      <c r="K32" s="95"/>
      <c r="L32" s="95"/>
      <c r="M32" s="95"/>
      <c r="N32" s="95"/>
      <c r="O32" s="95"/>
      <c r="P32" s="95"/>
      <c r="Q32" s="95"/>
      <c r="R32" s="95"/>
      <c r="S32" s="95"/>
      <c r="T32" s="95"/>
      <c r="U32" s="96"/>
    </row>
    <row r="33" spans="2:21" ht="111" customHeight="1" x14ac:dyDescent="0.2">
      <c r="B33" s="94" t="s">
        <v>234</v>
      </c>
      <c r="C33" s="95"/>
      <c r="D33" s="95"/>
      <c r="E33" s="95"/>
      <c r="F33" s="95"/>
      <c r="G33" s="95"/>
      <c r="H33" s="95"/>
      <c r="I33" s="95"/>
      <c r="J33" s="95"/>
      <c r="K33" s="95"/>
      <c r="L33" s="95"/>
      <c r="M33" s="95"/>
      <c r="N33" s="95"/>
      <c r="O33" s="95"/>
      <c r="P33" s="95"/>
      <c r="Q33" s="95"/>
      <c r="R33" s="95"/>
      <c r="S33" s="95"/>
      <c r="T33" s="95"/>
      <c r="U33" s="96"/>
    </row>
    <row r="34" spans="2:21" ht="39.75" customHeight="1" x14ac:dyDescent="0.2">
      <c r="B34" s="94" t="s">
        <v>233</v>
      </c>
      <c r="C34" s="95"/>
      <c r="D34" s="95"/>
      <c r="E34" s="95"/>
      <c r="F34" s="95"/>
      <c r="G34" s="95"/>
      <c r="H34" s="95"/>
      <c r="I34" s="95"/>
      <c r="J34" s="95"/>
      <c r="K34" s="95"/>
      <c r="L34" s="95"/>
      <c r="M34" s="95"/>
      <c r="N34" s="95"/>
      <c r="O34" s="95"/>
      <c r="P34" s="95"/>
      <c r="Q34" s="95"/>
      <c r="R34" s="95"/>
      <c r="S34" s="95"/>
      <c r="T34" s="95"/>
      <c r="U34" s="96"/>
    </row>
    <row r="35" spans="2:21" ht="46.5" customHeight="1" x14ac:dyDescent="0.2">
      <c r="B35" s="94" t="s">
        <v>232</v>
      </c>
      <c r="C35" s="95"/>
      <c r="D35" s="95"/>
      <c r="E35" s="95"/>
      <c r="F35" s="95"/>
      <c r="G35" s="95"/>
      <c r="H35" s="95"/>
      <c r="I35" s="95"/>
      <c r="J35" s="95"/>
      <c r="K35" s="95"/>
      <c r="L35" s="95"/>
      <c r="M35" s="95"/>
      <c r="N35" s="95"/>
      <c r="O35" s="95"/>
      <c r="P35" s="95"/>
      <c r="Q35" s="95"/>
      <c r="R35" s="95"/>
      <c r="S35" s="95"/>
      <c r="T35" s="95"/>
      <c r="U35" s="96"/>
    </row>
    <row r="36" spans="2:21" ht="49.5" customHeight="1" x14ac:dyDescent="0.2">
      <c r="B36" s="94" t="s">
        <v>231</v>
      </c>
      <c r="C36" s="95"/>
      <c r="D36" s="95"/>
      <c r="E36" s="95"/>
      <c r="F36" s="95"/>
      <c r="G36" s="95"/>
      <c r="H36" s="95"/>
      <c r="I36" s="95"/>
      <c r="J36" s="95"/>
      <c r="K36" s="95"/>
      <c r="L36" s="95"/>
      <c r="M36" s="95"/>
      <c r="N36" s="95"/>
      <c r="O36" s="95"/>
      <c r="P36" s="95"/>
      <c r="Q36" s="95"/>
      <c r="R36" s="95"/>
      <c r="S36" s="95"/>
      <c r="T36" s="95"/>
      <c r="U36" s="96"/>
    </row>
    <row r="37" spans="2:21" ht="44.25" customHeight="1" thickBot="1" x14ac:dyDescent="0.25">
      <c r="B37" s="97" t="s">
        <v>230</v>
      </c>
      <c r="C37" s="98"/>
      <c r="D37" s="98"/>
      <c r="E37" s="98"/>
      <c r="F37" s="98"/>
      <c r="G37" s="98"/>
      <c r="H37" s="98"/>
      <c r="I37" s="98"/>
      <c r="J37" s="98"/>
      <c r="K37" s="98"/>
      <c r="L37" s="98"/>
      <c r="M37" s="98"/>
      <c r="N37" s="98"/>
      <c r="O37" s="98"/>
      <c r="P37" s="98"/>
      <c r="Q37" s="98"/>
      <c r="R37" s="98"/>
      <c r="S37" s="98"/>
      <c r="T37" s="98"/>
      <c r="U37" s="99"/>
    </row>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topLeftCell="K13" zoomScale="80" zoomScaleNormal="80" zoomScaleSheetLayoutView="80" workbookViewId="0">
      <selection activeCell="S19" sqref="S19"/>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875" style="1" customWidth="1"/>
    <col min="19" max="19" width="13" style="1" customWidth="1"/>
    <col min="20" max="20" width="10.75" style="1" customWidth="1"/>
    <col min="21" max="21" width="12.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2" t="s">
        <v>0</v>
      </c>
      <c r="C1" s="52"/>
      <c r="D1" s="52"/>
      <c r="E1" s="52"/>
      <c r="F1" s="52"/>
      <c r="G1" s="52"/>
      <c r="H1" s="52"/>
      <c r="I1" s="52"/>
      <c r="J1" s="52"/>
      <c r="K1" s="52"/>
      <c r="L1" s="52"/>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33" t="s">
        <v>6</v>
      </c>
      <c r="C4" s="34" t="s">
        <v>86</v>
      </c>
      <c r="D4" s="59" t="s">
        <v>87</v>
      </c>
      <c r="E4" s="59"/>
      <c r="F4" s="59"/>
      <c r="G4" s="59"/>
      <c r="H4" s="59"/>
      <c r="I4" s="35"/>
      <c r="J4" s="36" t="s">
        <v>9</v>
      </c>
      <c r="K4" s="37" t="s">
        <v>10</v>
      </c>
      <c r="L4" s="60" t="s">
        <v>11</v>
      </c>
      <c r="M4" s="60"/>
      <c r="N4" s="60"/>
      <c r="O4" s="60"/>
      <c r="P4" s="36" t="s">
        <v>12</v>
      </c>
      <c r="Q4" s="60" t="s">
        <v>13</v>
      </c>
      <c r="R4" s="60"/>
      <c r="S4" s="36" t="s">
        <v>14</v>
      </c>
      <c r="T4" s="60"/>
      <c r="U4" s="61"/>
    </row>
    <row r="5" spans="1:22" ht="15.75" customHeight="1" x14ac:dyDescent="0.2">
      <c r="B5" s="56" t="s">
        <v>16</v>
      </c>
      <c r="C5" s="57"/>
      <c r="D5" s="57"/>
      <c r="E5" s="57"/>
      <c r="F5" s="57"/>
      <c r="G5" s="57"/>
      <c r="H5" s="57"/>
      <c r="I5" s="57"/>
      <c r="J5" s="57"/>
      <c r="K5" s="57"/>
      <c r="L5" s="57"/>
      <c r="M5" s="57"/>
      <c r="N5" s="57"/>
      <c r="O5" s="57"/>
      <c r="P5" s="57"/>
      <c r="Q5" s="57"/>
      <c r="R5" s="57"/>
      <c r="S5" s="57"/>
      <c r="T5" s="57"/>
      <c r="U5" s="58"/>
    </row>
    <row r="6" spans="1:22" ht="63" customHeight="1" thickBot="1" x14ac:dyDescent="0.25">
      <c r="B6" s="38" t="s">
        <v>17</v>
      </c>
      <c r="C6" s="62" t="s">
        <v>18</v>
      </c>
      <c r="D6" s="62"/>
      <c r="E6" s="62"/>
      <c r="F6" s="62"/>
      <c r="G6" s="62"/>
      <c r="H6" s="39"/>
      <c r="I6" s="39"/>
      <c r="J6" s="39" t="s">
        <v>19</v>
      </c>
      <c r="K6" s="62" t="s">
        <v>20</v>
      </c>
      <c r="L6" s="62"/>
      <c r="M6" s="62"/>
      <c r="N6" s="40"/>
      <c r="O6" s="39" t="s">
        <v>21</v>
      </c>
      <c r="P6" s="62" t="s">
        <v>22</v>
      </c>
      <c r="Q6" s="62"/>
      <c r="R6" s="41"/>
      <c r="S6" s="39" t="s">
        <v>23</v>
      </c>
      <c r="T6" s="62" t="s">
        <v>88</v>
      </c>
      <c r="U6" s="63"/>
    </row>
    <row r="7" spans="1:22" ht="14.25" customHeight="1" thickTop="1" thickBot="1" x14ac:dyDescent="0.25">
      <c r="B7" s="4" t="s">
        <v>25</v>
      </c>
      <c r="C7" s="5"/>
      <c r="D7" s="5"/>
      <c r="E7" s="5"/>
      <c r="F7" s="5"/>
      <c r="G7" s="5"/>
      <c r="H7" s="6"/>
      <c r="I7" s="6"/>
      <c r="J7" s="6"/>
      <c r="K7" s="6"/>
      <c r="L7" s="6"/>
      <c r="M7" s="6"/>
      <c r="N7" s="6"/>
      <c r="O7" s="6"/>
      <c r="P7" s="6"/>
      <c r="Q7" s="6"/>
      <c r="R7" s="6"/>
      <c r="S7" s="6"/>
      <c r="T7" s="6"/>
      <c r="U7" s="7"/>
    </row>
    <row r="8" spans="1:22" ht="16.5" customHeight="1" thickTop="1" x14ac:dyDescent="0.2">
      <c r="B8" s="64" t="s">
        <v>26</v>
      </c>
      <c r="C8" s="67" t="s">
        <v>27</v>
      </c>
      <c r="D8" s="67"/>
      <c r="E8" s="67"/>
      <c r="F8" s="67"/>
      <c r="G8" s="67"/>
      <c r="H8" s="68"/>
      <c r="I8" s="73" t="s">
        <v>28</v>
      </c>
      <c r="J8" s="74"/>
      <c r="K8" s="74"/>
      <c r="L8" s="74"/>
      <c r="M8" s="74"/>
      <c r="N8" s="74"/>
      <c r="O8" s="74"/>
      <c r="P8" s="74"/>
      <c r="Q8" s="74"/>
      <c r="R8" s="74"/>
      <c r="S8" s="75"/>
      <c r="T8" s="76" t="s">
        <v>29</v>
      </c>
      <c r="U8" s="77"/>
    </row>
    <row r="9" spans="1:22" ht="19.5" customHeight="1" x14ac:dyDescent="0.2">
      <c r="B9" s="65"/>
      <c r="C9" s="69"/>
      <c r="D9" s="69"/>
      <c r="E9" s="69"/>
      <c r="F9" s="69"/>
      <c r="G9" s="69"/>
      <c r="H9" s="70"/>
      <c r="I9" s="78" t="s">
        <v>30</v>
      </c>
      <c r="J9" s="67"/>
      <c r="K9" s="67"/>
      <c r="L9" s="67" t="s">
        <v>31</v>
      </c>
      <c r="M9" s="67"/>
      <c r="N9" s="67"/>
      <c r="O9" s="67"/>
      <c r="P9" s="67" t="s">
        <v>32</v>
      </c>
      <c r="Q9" s="67" t="s">
        <v>33</v>
      </c>
      <c r="R9" s="81" t="s">
        <v>34</v>
      </c>
      <c r="S9" s="82"/>
      <c r="T9" s="67" t="s">
        <v>35</v>
      </c>
      <c r="U9" s="83" t="s">
        <v>36</v>
      </c>
    </row>
    <row r="10" spans="1:22" ht="38.25" customHeight="1" thickBot="1" x14ac:dyDescent="0.25">
      <c r="B10" s="66"/>
      <c r="C10" s="71"/>
      <c r="D10" s="71"/>
      <c r="E10" s="71"/>
      <c r="F10" s="71"/>
      <c r="G10" s="71"/>
      <c r="H10" s="72"/>
      <c r="I10" s="79"/>
      <c r="J10" s="80"/>
      <c r="K10" s="80"/>
      <c r="L10" s="80"/>
      <c r="M10" s="80"/>
      <c r="N10" s="80"/>
      <c r="O10" s="80"/>
      <c r="P10" s="80"/>
      <c r="Q10" s="80"/>
      <c r="R10" s="9" t="s">
        <v>37</v>
      </c>
      <c r="S10" s="10" t="s">
        <v>38</v>
      </c>
      <c r="T10" s="80"/>
      <c r="U10" s="84"/>
    </row>
    <row r="11" spans="1:22" ht="115.5" customHeight="1" thickTop="1" thickBot="1" x14ac:dyDescent="0.25">
      <c r="A11" s="11"/>
      <c r="B11" s="12" t="s">
        <v>39</v>
      </c>
      <c r="C11" s="85" t="s">
        <v>89</v>
      </c>
      <c r="D11" s="85"/>
      <c r="E11" s="85"/>
      <c r="F11" s="85"/>
      <c r="G11" s="85"/>
      <c r="H11" s="85"/>
      <c r="I11" s="85" t="s">
        <v>90</v>
      </c>
      <c r="J11" s="85"/>
      <c r="K11" s="85"/>
      <c r="L11" s="85" t="s">
        <v>91</v>
      </c>
      <c r="M11" s="85"/>
      <c r="N11" s="85"/>
      <c r="O11" s="85"/>
      <c r="P11" s="13" t="s">
        <v>43</v>
      </c>
      <c r="Q11" s="13" t="s">
        <v>44</v>
      </c>
      <c r="R11" s="42">
        <v>56.5</v>
      </c>
      <c r="S11" s="42">
        <v>56.5</v>
      </c>
      <c r="T11" s="42">
        <v>56.67</v>
      </c>
      <c r="U11" s="43">
        <f>100.3</f>
        <v>100.3</v>
      </c>
    </row>
    <row r="12" spans="1:22" ht="120" customHeight="1" thickTop="1" x14ac:dyDescent="0.2">
      <c r="A12" s="11"/>
      <c r="B12" s="12" t="s">
        <v>45</v>
      </c>
      <c r="C12" s="85" t="s">
        <v>92</v>
      </c>
      <c r="D12" s="85"/>
      <c r="E12" s="85"/>
      <c r="F12" s="85"/>
      <c r="G12" s="85"/>
      <c r="H12" s="85"/>
      <c r="I12" s="85" t="s">
        <v>93</v>
      </c>
      <c r="J12" s="85"/>
      <c r="K12" s="85"/>
      <c r="L12" s="85" t="s">
        <v>94</v>
      </c>
      <c r="M12" s="85"/>
      <c r="N12" s="85"/>
      <c r="O12" s="85"/>
      <c r="P12" s="13" t="s">
        <v>95</v>
      </c>
      <c r="Q12" s="13" t="s">
        <v>44</v>
      </c>
      <c r="R12" s="42">
        <v>3.64</v>
      </c>
      <c r="S12" s="42">
        <v>3.64</v>
      </c>
      <c r="T12" s="42">
        <v>4.28</v>
      </c>
      <c r="U12" s="43">
        <f>117.6</f>
        <v>117.6</v>
      </c>
    </row>
    <row r="13" spans="1:22" ht="105" customHeight="1" thickBot="1" x14ac:dyDescent="0.25">
      <c r="A13" s="11"/>
      <c r="B13" s="14" t="s">
        <v>49</v>
      </c>
      <c r="C13" s="86" t="s">
        <v>49</v>
      </c>
      <c r="D13" s="86"/>
      <c r="E13" s="86"/>
      <c r="F13" s="86"/>
      <c r="G13" s="86"/>
      <c r="H13" s="86"/>
      <c r="I13" s="86" t="s">
        <v>96</v>
      </c>
      <c r="J13" s="86"/>
      <c r="K13" s="86"/>
      <c r="L13" s="86" t="s">
        <v>97</v>
      </c>
      <c r="M13" s="86"/>
      <c r="N13" s="86"/>
      <c r="O13" s="86"/>
      <c r="P13" s="15" t="s">
        <v>43</v>
      </c>
      <c r="Q13" s="15" t="s">
        <v>44</v>
      </c>
      <c r="R13" s="44">
        <v>25.5</v>
      </c>
      <c r="S13" s="44">
        <v>25.5</v>
      </c>
      <c r="T13" s="44">
        <v>29.53</v>
      </c>
      <c r="U13" s="45">
        <f>115.9</f>
        <v>115.9</v>
      </c>
    </row>
    <row r="14" spans="1:22" ht="93" customHeight="1" thickTop="1" thickBot="1" x14ac:dyDescent="0.25">
      <c r="A14" s="11"/>
      <c r="B14" s="12" t="s">
        <v>52</v>
      </c>
      <c r="C14" s="85" t="s">
        <v>98</v>
      </c>
      <c r="D14" s="85"/>
      <c r="E14" s="85"/>
      <c r="F14" s="85"/>
      <c r="G14" s="85"/>
      <c r="H14" s="85"/>
      <c r="I14" s="85" t="s">
        <v>99</v>
      </c>
      <c r="J14" s="85"/>
      <c r="K14" s="85"/>
      <c r="L14" s="85" t="s">
        <v>100</v>
      </c>
      <c r="M14" s="85"/>
      <c r="N14" s="85"/>
      <c r="O14" s="85"/>
      <c r="P14" s="13" t="s">
        <v>101</v>
      </c>
      <c r="Q14" s="13" t="s">
        <v>56</v>
      </c>
      <c r="R14" s="42">
        <v>6</v>
      </c>
      <c r="S14" s="42">
        <v>6</v>
      </c>
      <c r="T14" s="42">
        <v>6.36</v>
      </c>
      <c r="U14" s="43">
        <f>105.5</f>
        <v>105.5</v>
      </c>
    </row>
    <row r="15" spans="1:22" ht="90.75" customHeight="1" thickTop="1" thickBot="1" x14ac:dyDescent="0.25">
      <c r="A15" s="11"/>
      <c r="B15" s="12" t="s">
        <v>66</v>
      </c>
      <c r="C15" s="85" t="s">
        <v>102</v>
      </c>
      <c r="D15" s="85"/>
      <c r="E15" s="85"/>
      <c r="F15" s="85"/>
      <c r="G15" s="85"/>
      <c r="H15" s="85"/>
      <c r="I15" s="85" t="s">
        <v>103</v>
      </c>
      <c r="J15" s="85"/>
      <c r="K15" s="85"/>
      <c r="L15" s="85" t="s">
        <v>104</v>
      </c>
      <c r="M15" s="85"/>
      <c r="N15" s="85"/>
      <c r="O15" s="85"/>
      <c r="P15" s="13" t="s">
        <v>43</v>
      </c>
      <c r="Q15" s="13" t="s">
        <v>56</v>
      </c>
      <c r="R15" s="42">
        <v>2.4</v>
      </c>
      <c r="S15" s="42">
        <v>2.4</v>
      </c>
      <c r="T15" s="42">
        <v>7.89</v>
      </c>
      <c r="U15" s="43">
        <f>328.75</f>
        <v>328.75</v>
      </c>
    </row>
    <row r="16" spans="1:22" ht="14.25" customHeight="1" thickTop="1" thickBot="1" x14ac:dyDescent="0.25">
      <c r="B16" s="4" t="s">
        <v>77</v>
      </c>
      <c r="C16" s="5"/>
      <c r="D16" s="5"/>
      <c r="E16" s="5"/>
      <c r="F16" s="5"/>
      <c r="G16" s="5"/>
      <c r="H16" s="6"/>
      <c r="I16" s="6"/>
      <c r="J16" s="6"/>
      <c r="K16" s="6"/>
      <c r="L16" s="6"/>
      <c r="M16" s="6"/>
      <c r="N16" s="6"/>
      <c r="O16" s="6"/>
      <c r="P16" s="6"/>
      <c r="Q16" s="6"/>
      <c r="R16" s="6"/>
      <c r="S16" s="6"/>
      <c r="T16" s="6"/>
      <c r="U16" s="7"/>
      <c r="V16" s="16"/>
    </row>
    <row r="17" spans="2:21" ht="26.25" customHeight="1" thickTop="1" x14ac:dyDescent="0.2">
      <c r="B17" s="17"/>
      <c r="C17" s="18"/>
      <c r="D17" s="18"/>
      <c r="E17" s="18"/>
      <c r="F17" s="18"/>
      <c r="G17" s="18"/>
      <c r="H17" s="19"/>
      <c r="I17" s="19"/>
      <c r="J17" s="19"/>
      <c r="K17" s="19"/>
      <c r="L17" s="19"/>
      <c r="M17" s="19"/>
      <c r="N17" s="19"/>
      <c r="O17" s="19"/>
      <c r="P17" s="19"/>
      <c r="Q17" s="19"/>
      <c r="R17" s="20"/>
      <c r="S17" s="21" t="s">
        <v>34</v>
      </c>
      <c r="T17" s="21" t="s">
        <v>78</v>
      </c>
      <c r="U17" s="8" t="s">
        <v>79</v>
      </c>
    </row>
    <row r="18" spans="2:21" ht="39.75" customHeight="1" thickBot="1" x14ac:dyDescent="0.25">
      <c r="B18" s="22"/>
      <c r="C18" s="23"/>
      <c r="D18" s="23"/>
      <c r="E18" s="23"/>
      <c r="F18" s="23"/>
      <c r="G18" s="23"/>
      <c r="H18" s="24"/>
      <c r="I18" s="24"/>
      <c r="J18" s="24"/>
      <c r="K18" s="24"/>
      <c r="L18" s="24"/>
      <c r="M18" s="24"/>
      <c r="N18" s="24"/>
      <c r="O18" s="24"/>
      <c r="P18" s="24"/>
      <c r="Q18" s="24"/>
      <c r="R18" s="24"/>
      <c r="S18" s="25" t="s">
        <v>80</v>
      </c>
      <c r="T18" s="26" t="s">
        <v>80</v>
      </c>
      <c r="U18" s="26" t="s">
        <v>81</v>
      </c>
    </row>
    <row r="19" spans="2:21" ht="20.25" customHeight="1" thickBot="1" x14ac:dyDescent="0.25">
      <c r="B19" s="90" t="s">
        <v>82</v>
      </c>
      <c r="C19" s="91"/>
      <c r="D19" s="91"/>
      <c r="E19" s="27"/>
      <c r="F19" s="27"/>
      <c r="G19" s="27"/>
      <c r="H19" s="28"/>
      <c r="I19" s="28"/>
      <c r="J19" s="28"/>
      <c r="K19" s="28"/>
      <c r="L19" s="28"/>
      <c r="M19" s="28"/>
      <c r="N19" s="28"/>
      <c r="O19" s="28"/>
      <c r="P19" s="29"/>
      <c r="Q19" s="29"/>
      <c r="R19" s="29"/>
      <c r="S19" s="50">
        <v>3148</v>
      </c>
      <c r="T19" s="50">
        <v>3107.8686345899991</v>
      </c>
      <c r="U19" s="51">
        <f>+IF(ISERR(T19/S19*100),"N/A",ROUND(T19/S19*100,1))</f>
        <v>98.7</v>
      </c>
    </row>
    <row r="20" spans="2:21" ht="20.25" customHeight="1" thickBot="1" x14ac:dyDescent="0.25">
      <c r="B20" s="92" t="s">
        <v>83</v>
      </c>
      <c r="C20" s="93"/>
      <c r="D20" s="93"/>
      <c r="E20" s="30"/>
      <c r="F20" s="30"/>
      <c r="G20" s="30"/>
      <c r="H20" s="31"/>
      <c r="I20" s="31"/>
      <c r="J20" s="31"/>
      <c r="K20" s="31"/>
      <c r="L20" s="31"/>
      <c r="M20" s="31"/>
      <c r="N20" s="31"/>
      <c r="O20" s="31"/>
      <c r="P20" s="32"/>
      <c r="Q20" s="32"/>
      <c r="R20" s="32"/>
      <c r="S20" s="50">
        <v>3107.8686345899991</v>
      </c>
      <c r="T20" s="50">
        <v>3107.8686345899991</v>
      </c>
      <c r="U20" s="51">
        <f>+IF(ISERR(T20/S20*100),"N/A",ROUND(T20/S20*100,1))</f>
        <v>100</v>
      </c>
    </row>
    <row r="21" spans="2:21" ht="14.85" customHeight="1" thickTop="1" thickBot="1" x14ac:dyDescent="0.25">
      <c r="B21" s="4" t="s">
        <v>84</v>
      </c>
      <c r="C21" s="5"/>
      <c r="D21" s="5"/>
      <c r="E21" s="5"/>
      <c r="F21" s="5"/>
      <c r="G21" s="5"/>
      <c r="H21" s="6"/>
      <c r="I21" s="6"/>
      <c r="J21" s="6"/>
      <c r="K21" s="6"/>
      <c r="L21" s="6"/>
      <c r="M21" s="6"/>
      <c r="N21" s="6"/>
      <c r="O21" s="6"/>
      <c r="P21" s="6"/>
      <c r="Q21" s="6"/>
      <c r="R21" s="6"/>
      <c r="S21" s="6"/>
      <c r="T21" s="6"/>
      <c r="U21" s="7"/>
    </row>
    <row r="22" spans="2:21" ht="44.25" customHeight="1" thickTop="1" x14ac:dyDescent="0.2">
      <c r="B22" s="87" t="s">
        <v>85</v>
      </c>
      <c r="C22" s="88"/>
      <c r="D22" s="88"/>
      <c r="E22" s="88"/>
      <c r="F22" s="88"/>
      <c r="G22" s="88"/>
      <c r="H22" s="88"/>
      <c r="I22" s="88"/>
      <c r="J22" s="88"/>
      <c r="K22" s="88"/>
      <c r="L22" s="88"/>
      <c r="M22" s="88"/>
      <c r="N22" s="88"/>
      <c r="O22" s="88"/>
      <c r="P22" s="88"/>
      <c r="Q22" s="88"/>
      <c r="R22" s="88"/>
      <c r="S22" s="88"/>
      <c r="T22" s="88"/>
      <c r="U22" s="89"/>
    </row>
    <row r="23" spans="2:21" ht="152.44999999999999" customHeight="1" x14ac:dyDescent="0.2">
      <c r="B23" s="94" t="s">
        <v>242</v>
      </c>
      <c r="C23" s="95"/>
      <c r="D23" s="95"/>
      <c r="E23" s="95"/>
      <c r="F23" s="95"/>
      <c r="G23" s="95"/>
      <c r="H23" s="95"/>
      <c r="I23" s="95"/>
      <c r="J23" s="95"/>
      <c r="K23" s="95"/>
      <c r="L23" s="95"/>
      <c r="M23" s="95"/>
      <c r="N23" s="95"/>
      <c r="O23" s="95"/>
      <c r="P23" s="95"/>
      <c r="Q23" s="95"/>
      <c r="R23" s="95"/>
      <c r="S23" s="95"/>
      <c r="T23" s="95"/>
      <c r="U23" s="96"/>
    </row>
    <row r="24" spans="2:21" ht="84" customHeight="1" x14ac:dyDescent="0.2">
      <c r="B24" s="94" t="s">
        <v>240</v>
      </c>
      <c r="C24" s="95"/>
      <c r="D24" s="95"/>
      <c r="E24" s="95"/>
      <c r="F24" s="95"/>
      <c r="G24" s="95"/>
      <c r="H24" s="95"/>
      <c r="I24" s="95"/>
      <c r="J24" s="95"/>
      <c r="K24" s="95"/>
      <c r="L24" s="95"/>
      <c r="M24" s="95"/>
      <c r="N24" s="95"/>
      <c r="O24" s="95"/>
      <c r="P24" s="95"/>
      <c r="Q24" s="95"/>
      <c r="R24" s="95"/>
      <c r="S24" s="95"/>
      <c r="T24" s="95"/>
      <c r="U24" s="96"/>
    </row>
    <row r="25" spans="2:21" ht="93" customHeight="1" thickBot="1" x14ac:dyDescent="0.25">
      <c r="B25" s="97" t="s">
        <v>241</v>
      </c>
      <c r="C25" s="98"/>
      <c r="D25" s="98"/>
      <c r="E25" s="98"/>
      <c r="F25" s="98"/>
      <c r="G25" s="98"/>
      <c r="H25" s="98"/>
      <c r="I25" s="98"/>
      <c r="J25" s="98"/>
      <c r="K25" s="98"/>
      <c r="L25" s="98"/>
      <c r="M25" s="98"/>
      <c r="N25" s="98"/>
      <c r="O25" s="98"/>
      <c r="P25" s="98"/>
      <c r="Q25" s="98"/>
      <c r="R25" s="98"/>
      <c r="S25" s="98"/>
      <c r="T25" s="98"/>
      <c r="U25" s="99"/>
    </row>
  </sheetData>
  <mergeCells count="42">
    <mergeCell ref="B25:U25"/>
    <mergeCell ref="B19:D19"/>
    <mergeCell ref="B20:D20"/>
    <mergeCell ref="B22:U22"/>
    <mergeCell ref="B23:U23"/>
    <mergeCell ref="B24:U24"/>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1"/>
  <sheetViews>
    <sheetView topLeftCell="L17" zoomScale="80" zoomScaleNormal="80" zoomScaleSheetLayoutView="80" workbookViewId="0">
      <selection activeCell="B29" sqref="B29:U29"/>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875" style="1" customWidth="1"/>
    <col min="19" max="19" width="13" style="1" customWidth="1"/>
    <col min="20" max="20" width="10.75" style="1" customWidth="1"/>
    <col min="21" max="21" width="12.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105</v>
      </c>
      <c r="D4" s="59" t="s">
        <v>106</v>
      </c>
      <c r="E4" s="59"/>
      <c r="F4" s="59"/>
      <c r="G4" s="59"/>
      <c r="H4" s="59"/>
      <c r="I4" s="35"/>
      <c r="J4" s="36" t="s">
        <v>9</v>
      </c>
      <c r="K4" s="37" t="s">
        <v>10</v>
      </c>
      <c r="L4" s="60" t="s">
        <v>11</v>
      </c>
      <c r="M4" s="60"/>
      <c r="N4" s="60"/>
      <c r="O4" s="60"/>
      <c r="P4" s="36" t="s">
        <v>12</v>
      </c>
      <c r="Q4" s="60" t="s">
        <v>13</v>
      </c>
      <c r="R4" s="60"/>
      <c r="S4" s="36" t="s">
        <v>14</v>
      </c>
      <c r="T4" s="60"/>
      <c r="U4" s="61"/>
    </row>
    <row r="5" spans="1:21" ht="15.75" customHeight="1" x14ac:dyDescent="0.2">
      <c r="B5" s="56" t="s">
        <v>16</v>
      </c>
      <c r="C5" s="57"/>
      <c r="D5" s="57"/>
      <c r="E5" s="57"/>
      <c r="F5" s="57"/>
      <c r="G5" s="57"/>
      <c r="H5" s="57"/>
      <c r="I5" s="57"/>
      <c r="J5" s="57"/>
      <c r="K5" s="57"/>
      <c r="L5" s="57"/>
      <c r="M5" s="57"/>
      <c r="N5" s="57"/>
      <c r="O5" s="57"/>
      <c r="P5" s="57"/>
      <c r="Q5" s="57"/>
      <c r="R5" s="57"/>
      <c r="S5" s="57"/>
      <c r="T5" s="57"/>
      <c r="U5" s="58"/>
    </row>
    <row r="6" spans="1:21" ht="66" customHeight="1" thickBot="1" x14ac:dyDescent="0.25">
      <c r="B6" s="38" t="s">
        <v>17</v>
      </c>
      <c r="C6" s="62" t="s">
        <v>18</v>
      </c>
      <c r="D6" s="62"/>
      <c r="E6" s="62"/>
      <c r="F6" s="62"/>
      <c r="G6" s="62"/>
      <c r="H6" s="39"/>
      <c r="I6" s="39"/>
      <c r="J6" s="39" t="s">
        <v>19</v>
      </c>
      <c r="K6" s="62" t="s">
        <v>20</v>
      </c>
      <c r="L6" s="62"/>
      <c r="M6" s="62"/>
      <c r="N6" s="40"/>
      <c r="O6" s="39" t="s">
        <v>21</v>
      </c>
      <c r="P6" s="62" t="s">
        <v>22</v>
      </c>
      <c r="Q6" s="62"/>
      <c r="R6" s="41"/>
      <c r="S6" s="39" t="s">
        <v>23</v>
      </c>
      <c r="T6" s="62" t="s">
        <v>107</v>
      </c>
      <c r="U6" s="63"/>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4" t="s">
        <v>26</v>
      </c>
      <c r="C8" s="67" t="s">
        <v>27</v>
      </c>
      <c r="D8" s="67"/>
      <c r="E8" s="67"/>
      <c r="F8" s="67"/>
      <c r="G8" s="67"/>
      <c r="H8" s="68"/>
      <c r="I8" s="73" t="s">
        <v>28</v>
      </c>
      <c r="J8" s="74"/>
      <c r="K8" s="74"/>
      <c r="L8" s="74"/>
      <c r="M8" s="74"/>
      <c r="N8" s="74"/>
      <c r="O8" s="74"/>
      <c r="P8" s="74"/>
      <c r="Q8" s="74"/>
      <c r="R8" s="74"/>
      <c r="S8" s="75"/>
      <c r="T8" s="76" t="s">
        <v>29</v>
      </c>
      <c r="U8" s="77"/>
    </row>
    <row r="9" spans="1:21" ht="19.5" customHeight="1" x14ac:dyDescent="0.2">
      <c r="B9" s="65"/>
      <c r="C9" s="69"/>
      <c r="D9" s="69"/>
      <c r="E9" s="69"/>
      <c r="F9" s="69"/>
      <c r="G9" s="69"/>
      <c r="H9" s="70"/>
      <c r="I9" s="78" t="s">
        <v>30</v>
      </c>
      <c r="J9" s="67"/>
      <c r="K9" s="67"/>
      <c r="L9" s="67" t="s">
        <v>31</v>
      </c>
      <c r="M9" s="67"/>
      <c r="N9" s="67"/>
      <c r="O9" s="67"/>
      <c r="P9" s="67" t="s">
        <v>32</v>
      </c>
      <c r="Q9" s="67" t="s">
        <v>33</v>
      </c>
      <c r="R9" s="81" t="s">
        <v>34</v>
      </c>
      <c r="S9" s="82"/>
      <c r="T9" s="67" t="s">
        <v>35</v>
      </c>
      <c r="U9" s="83" t="s">
        <v>36</v>
      </c>
    </row>
    <row r="10" spans="1:21" ht="38.25" customHeight="1" thickBot="1" x14ac:dyDescent="0.25">
      <c r="B10" s="66"/>
      <c r="C10" s="71"/>
      <c r="D10" s="71"/>
      <c r="E10" s="71"/>
      <c r="F10" s="71"/>
      <c r="G10" s="71"/>
      <c r="H10" s="72"/>
      <c r="I10" s="79"/>
      <c r="J10" s="80"/>
      <c r="K10" s="80"/>
      <c r="L10" s="80"/>
      <c r="M10" s="80"/>
      <c r="N10" s="80"/>
      <c r="O10" s="80"/>
      <c r="P10" s="80"/>
      <c r="Q10" s="80"/>
      <c r="R10" s="9" t="s">
        <v>37</v>
      </c>
      <c r="S10" s="10" t="s">
        <v>38</v>
      </c>
      <c r="T10" s="80"/>
      <c r="U10" s="84"/>
    </row>
    <row r="11" spans="1:21" ht="263.25" customHeight="1" thickTop="1" x14ac:dyDescent="0.2">
      <c r="A11" s="11"/>
      <c r="B11" s="12" t="s">
        <v>39</v>
      </c>
      <c r="C11" s="100" t="s">
        <v>108</v>
      </c>
      <c r="D11" s="100"/>
      <c r="E11" s="100"/>
      <c r="F11" s="100"/>
      <c r="G11" s="100"/>
      <c r="H11" s="100"/>
      <c r="I11" s="85" t="s">
        <v>109</v>
      </c>
      <c r="J11" s="85"/>
      <c r="K11" s="85"/>
      <c r="L11" s="101" t="s">
        <v>110</v>
      </c>
      <c r="M11" s="101"/>
      <c r="N11" s="101"/>
      <c r="O11" s="101"/>
      <c r="P11" s="13" t="s">
        <v>111</v>
      </c>
      <c r="Q11" s="13" t="s">
        <v>44</v>
      </c>
      <c r="R11" s="48">
        <v>6.3</v>
      </c>
      <c r="S11" s="48">
        <v>6.3</v>
      </c>
      <c r="T11" s="48">
        <v>31.3</v>
      </c>
      <c r="U11" s="46">
        <f>496.8</f>
        <v>496.8</v>
      </c>
    </row>
    <row r="12" spans="1:21" ht="250.5" customHeight="1" thickBot="1" x14ac:dyDescent="0.25">
      <c r="A12" s="11"/>
      <c r="B12" s="14" t="s">
        <v>49</v>
      </c>
      <c r="C12" s="86" t="s">
        <v>49</v>
      </c>
      <c r="D12" s="86"/>
      <c r="E12" s="86"/>
      <c r="F12" s="86"/>
      <c r="G12" s="86"/>
      <c r="H12" s="86"/>
      <c r="I12" s="86" t="s">
        <v>112</v>
      </c>
      <c r="J12" s="86"/>
      <c r="K12" s="86"/>
      <c r="L12" s="102" t="s">
        <v>113</v>
      </c>
      <c r="M12" s="102"/>
      <c r="N12" s="102"/>
      <c r="O12" s="102"/>
      <c r="P12" s="15" t="s">
        <v>111</v>
      </c>
      <c r="Q12" s="15" t="s">
        <v>44</v>
      </c>
      <c r="R12" s="49">
        <v>2.4</v>
      </c>
      <c r="S12" s="49">
        <v>2.4</v>
      </c>
      <c r="T12" s="49">
        <v>19</v>
      </c>
      <c r="U12" s="47">
        <f>791.6</f>
        <v>791.6</v>
      </c>
    </row>
    <row r="13" spans="1:21" ht="127.5" customHeight="1" thickTop="1" x14ac:dyDescent="0.2">
      <c r="A13" s="11"/>
      <c r="B13" s="12" t="s">
        <v>45</v>
      </c>
      <c r="C13" s="85" t="s">
        <v>114</v>
      </c>
      <c r="D13" s="85"/>
      <c r="E13" s="85"/>
      <c r="F13" s="85"/>
      <c r="G13" s="85"/>
      <c r="H13" s="85"/>
      <c r="I13" s="85" t="s">
        <v>115</v>
      </c>
      <c r="J13" s="85"/>
      <c r="K13" s="85"/>
      <c r="L13" s="101" t="s">
        <v>116</v>
      </c>
      <c r="M13" s="101"/>
      <c r="N13" s="101"/>
      <c r="O13" s="101"/>
      <c r="P13" s="13" t="s">
        <v>117</v>
      </c>
      <c r="Q13" s="13" t="s">
        <v>44</v>
      </c>
      <c r="R13" s="48">
        <v>97.81</v>
      </c>
      <c r="S13" s="48">
        <v>4</v>
      </c>
      <c r="T13" s="48">
        <v>8.6999999999999993</v>
      </c>
      <c r="U13" s="46">
        <f>217.5</f>
        <v>217.5</v>
      </c>
    </row>
    <row r="14" spans="1:21" ht="98.25" customHeight="1" thickBot="1" x14ac:dyDescent="0.25">
      <c r="A14" s="11"/>
      <c r="B14" s="14" t="s">
        <v>49</v>
      </c>
      <c r="C14" s="86" t="s">
        <v>49</v>
      </c>
      <c r="D14" s="86"/>
      <c r="E14" s="86"/>
      <c r="F14" s="86"/>
      <c r="G14" s="86"/>
      <c r="H14" s="86"/>
      <c r="I14" s="86" t="s">
        <v>118</v>
      </c>
      <c r="J14" s="86"/>
      <c r="K14" s="86"/>
      <c r="L14" s="102" t="s">
        <v>119</v>
      </c>
      <c r="M14" s="102"/>
      <c r="N14" s="102"/>
      <c r="O14" s="102"/>
      <c r="P14" s="15" t="s">
        <v>43</v>
      </c>
      <c r="Q14" s="15" t="s">
        <v>44</v>
      </c>
      <c r="R14" s="49">
        <v>88.7</v>
      </c>
      <c r="S14" s="49">
        <v>93.4</v>
      </c>
      <c r="T14" s="49">
        <v>95</v>
      </c>
      <c r="U14" s="47">
        <f>101.7</f>
        <v>101.7</v>
      </c>
    </row>
    <row r="15" spans="1:21" ht="107.25" customHeight="1" thickTop="1" thickBot="1" x14ac:dyDescent="0.25">
      <c r="A15" s="11"/>
      <c r="B15" s="12" t="s">
        <v>52</v>
      </c>
      <c r="C15" s="85" t="s">
        <v>120</v>
      </c>
      <c r="D15" s="85"/>
      <c r="E15" s="85"/>
      <c r="F15" s="85"/>
      <c r="G15" s="85"/>
      <c r="H15" s="85"/>
      <c r="I15" s="85" t="s">
        <v>121</v>
      </c>
      <c r="J15" s="85"/>
      <c r="K15" s="85"/>
      <c r="L15" s="101" t="s">
        <v>122</v>
      </c>
      <c r="M15" s="101"/>
      <c r="N15" s="101"/>
      <c r="O15" s="101"/>
      <c r="P15" s="13" t="s">
        <v>43</v>
      </c>
      <c r="Q15" s="13" t="s">
        <v>44</v>
      </c>
      <c r="R15" s="48">
        <v>62</v>
      </c>
      <c r="S15" s="48">
        <v>67.8</v>
      </c>
      <c r="T15" s="48">
        <v>53.4</v>
      </c>
      <c r="U15" s="46">
        <f>78.76</f>
        <v>78.760000000000005</v>
      </c>
    </row>
    <row r="16" spans="1:21" ht="102" customHeight="1" thickTop="1" x14ac:dyDescent="0.2">
      <c r="A16" s="11"/>
      <c r="B16" s="12" t="s">
        <v>66</v>
      </c>
      <c r="C16" s="85" t="s">
        <v>123</v>
      </c>
      <c r="D16" s="85"/>
      <c r="E16" s="85"/>
      <c r="F16" s="85"/>
      <c r="G16" s="85"/>
      <c r="H16" s="85"/>
      <c r="I16" s="85" t="s">
        <v>124</v>
      </c>
      <c r="J16" s="85"/>
      <c r="K16" s="85"/>
      <c r="L16" s="101" t="s">
        <v>125</v>
      </c>
      <c r="M16" s="101"/>
      <c r="N16" s="101"/>
      <c r="O16" s="101"/>
      <c r="P16" s="13" t="s">
        <v>43</v>
      </c>
      <c r="Q16" s="13" t="s">
        <v>126</v>
      </c>
      <c r="R16" s="48">
        <v>84.8</v>
      </c>
      <c r="S16" s="48">
        <v>87.7</v>
      </c>
      <c r="T16" s="48">
        <v>80</v>
      </c>
      <c r="U16" s="46">
        <f>91.2</f>
        <v>91.2</v>
      </c>
    </row>
    <row r="17" spans="1:22" ht="107.25" customHeight="1" thickBot="1" x14ac:dyDescent="0.25">
      <c r="A17" s="11"/>
      <c r="B17" s="14" t="s">
        <v>49</v>
      </c>
      <c r="C17" s="86" t="s">
        <v>127</v>
      </c>
      <c r="D17" s="86"/>
      <c r="E17" s="86"/>
      <c r="F17" s="86"/>
      <c r="G17" s="86"/>
      <c r="H17" s="86"/>
      <c r="I17" s="86" t="s">
        <v>128</v>
      </c>
      <c r="J17" s="86"/>
      <c r="K17" s="86"/>
      <c r="L17" s="102" t="s">
        <v>129</v>
      </c>
      <c r="M17" s="102"/>
      <c r="N17" s="102"/>
      <c r="O17" s="102"/>
      <c r="P17" s="15" t="s">
        <v>43</v>
      </c>
      <c r="Q17" s="15" t="s">
        <v>126</v>
      </c>
      <c r="R17" s="49">
        <v>76.2</v>
      </c>
      <c r="S17" s="49">
        <v>80.8</v>
      </c>
      <c r="T17" s="49">
        <v>75</v>
      </c>
      <c r="U17" s="47">
        <f>92.82</f>
        <v>92.82</v>
      </c>
    </row>
    <row r="18" spans="1:22" ht="14.25" customHeight="1" thickTop="1" thickBot="1" x14ac:dyDescent="0.25">
      <c r="B18" s="4" t="s">
        <v>77</v>
      </c>
      <c r="C18" s="5"/>
      <c r="D18" s="5"/>
      <c r="E18" s="5"/>
      <c r="F18" s="5"/>
      <c r="G18" s="5"/>
      <c r="H18" s="6"/>
      <c r="I18" s="6"/>
      <c r="J18" s="6"/>
      <c r="K18" s="6"/>
      <c r="L18" s="6"/>
      <c r="M18" s="6"/>
      <c r="N18" s="6"/>
      <c r="O18" s="6"/>
      <c r="P18" s="6"/>
      <c r="Q18" s="6"/>
      <c r="R18" s="6"/>
      <c r="S18" s="6"/>
      <c r="T18" s="6"/>
      <c r="U18" s="7"/>
      <c r="V18" s="16"/>
    </row>
    <row r="19" spans="1:22" ht="26.25" customHeight="1" thickTop="1" x14ac:dyDescent="0.2">
      <c r="B19" s="17"/>
      <c r="C19" s="18"/>
      <c r="D19" s="18"/>
      <c r="E19" s="18"/>
      <c r="F19" s="18"/>
      <c r="G19" s="18"/>
      <c r="H19" s="19"/>
      <c r="I19" s="19"/>
      <c r="J19" s="19"/>
      <c r="K19" s="19"/>
      <c r="L19" s="19"/>
      <c r="M19" s="19"/>
      <c r="N19" s="19"/>
      <c r="O19" s="19"/>
      <c r="P19" s="19"/>
      <c r="Q19" s="19"/>
      <c r="R19" s="20"/>
      <c r="S19" s="21" t="s">
        <v>34</v>
      </c>
      <c r="T19" s="21" t="s">
        <v>78</v>
      </c>
      <c r="U19" s="8" t="s">
        <v>79</v>
      </c>
    </row>
    <row r="20" spans="1:22" ht="39.75" customHeight="1" thickBot="1" x14ac:dyDescent="0.25">
      <c r="B20" s="22"/>
      <c r="C20" s="23"/>
      <c r="D20" s="23"/>
      <c r="E20" s="23"/>
      <c r="F20" s="23"/>
      <c r="G20" s="23"/>
      <c r="H20" s="24"/>
      <c r="I20" s="24"/>
      <c r="J20" s="24"/>
      <c r="K20" s="24"/>
      <c r="L20" s="24"/>
      <c r="M20" s="24"/>
      <c r="N20" s="24"/>
      <c r="O20" s="24"/>
      <c r="P20" s="24"/>
      <c r="Q20" s="24"/>
      <c r="R20" s="24"/>
      <c r="S20" s="25" t="s">
        <v>80</v>
      </c>
      <c r="T20" s="26" t="s">
        <v>80</v>
      </c>
      <c r="U20" s="26" t="s">
        <v>81</v>
      </c>
    </row>
    <row r="21" spans="1:22" ht="20.25" customHeight="1" thickBot="1" x14ac:dyDescent="0.25">
      <c r="B21" s="90" t="s">
        <v>82</v>
      </c>
      <c r="C21" s="91"/>
      <c r="D21" s="91"/>
      <c r="E21" s="27"/>
      <c r="F21" s="27"/>
      <c r="G21" s="27"/>
      <c r="H21" s="28"/>
      <c r="I21" s="28"/>
      <c r="J21" s="28"/>
      <c r="K21" s="28"/>
      <c r="L21" s="28"/>
      <c r="M21" s="28"/>
      <c r="N21" s="28"/>
      <c r="O21" s="28"/>
      <c r="P21" s="29"/>
      <c r="Q21" s="29"/>
      <c r="R21" s="29"/>
      <c r="S21" s="50">
        <v>723.83192299999996</v>
      </c>
      <c r="T21" s="50">
        <v>738.83192299999996</v>
      </c>
      <c r="U21" s="51">
        <f>+IF(ISERR(T21/S21*100),"N/A",ROUND(T21/S21*100,1))</f>
        <v>102.1</v>
      </c>
    </row>
    <row r="22" spans="1:22" ht="20.25" customHeight="1" thickBot="1" x14ac:dyDescent="0.25">
      <c r="B22" s="92" t="s">
        <v>83</v>
      </c>
      <c r="C22" s="93"/>
      <c r="D22" s="93"/>
      <c r="E22" s="30"/>
      <c r="F22" s="30"/>
      <c r="G22" s="30"/>
      <c r="H22" s="31"/>
      <c r="I22" s="31"/>
      <c r="J22" s="31"/>
      <c r="K22" s="31"/>
      <c r="L22" s="31"/>
      <c r="M22" s="31"/>
      <c r="N22" s="31"/>
      <c r="O22" s="31"/>
      <c r="P22" s="32"/>
      <c r="Q22" s="32"/>
      <c r="R22" s="32"/>
      <c r="S22" s="50">
        <v>738.83192299999996</v>
      </c>
      <c r="T22" s="50">
        <v>738.83192299999996</v>
      </c>
      <c r="U22" s="51">
        <f>+IF(ISERR(T22/S22*100),"N/A",ROUND(T22/S22*100,1))</f>
        <v>100</v>
      </c>
    </row>
    <row r="23" spans="1:22" ht="14.85" customHeight="1" thickTop="1" thickBot="1" x14ac:dyDescent="0.25">
      <c r="B23" s="4" t="s">
        <v>84</v>
      </c>
      <c r="C23" s="5"/>
      <c r="D23" s="5"/>
      <c r="E23" s="5"/>
      <c r="F23" s="5"/>
      <c r="G23" s="5"/>
      <c r="H23" s="6"/>
      <c r="I23" s="6"/>
      <c r="J23" s="6"/>
      <c r="K23" s="6"/>
      <c r="L23" s="6"/>
      <c r="M23" s="6"/>
      <c r="N23" s="6"/>
      <c r="O23" s="6"/>
      <c r="P23" s="6"/>
      <c r="Q23" s="6"/>
      <c r="R23" s="6"/>
      <c r="S23" s="6"/>
      <c r="T23" s="6"/>
      <c r="U23" s="7"/>
    </row>
    <row r="24" spans="1:22" ht="44.25" customHeight="1" thickTop="1" x14ac:dyDescent="0.2">
      <c r="B24" s="87" t="s">
        <v>85</v>
      </c>
      <c r="C24" s="88"/>
      <c r="D24" s="88"/>
      <c r="E24" s="88"/>
      <c r="F24" s="88"/>
      <c r="G24" s="88"/>
      <c r="H24" s="88"/>
      <c r="I24" s="88"/>
      <c r="J24" s="88"/>
      <c r="K24" s="88"/>
      <c r="L24" s="88"/>
      <c r="M24" s="88"/>
      <c r="N24" s="88"/>
      <c r="O24" s="88"/>
      <c r="P24" s="88"/>
      <c r="Q24" s="88"/>
      <c r="R24" s="88"/>
      <c r="S24" s="88"/>
      <c r="T24" s="88"/>
      <c r="U24" s="89"/>
    </row>
    <row r="25" spans="1:22" ht="92.25" customHeight="1" x14ac:dyDescent="0.2">
      <c r="B25" s="94" t="s">
        <v>244</v>
      </c>
      <c r="C25" s="95"/>
      <c r="D25" s="95"/>
      <c r="E25" s="95"/>
      <c r="F25" s="95"/>
      <c r="G25" s="95"/>
      <c r="H25" s="95"/>
      <c r="I25" s="95"/>
      <c r="J25" s="95"/>
      <c r="K25" s="95"/>
      <c r="L25" s="95"/>
      <c r="M25" s="95"/>
      <c r="N25" s="95"/>
      <c r="O25" s="95"/>
      <c r="P25" s="95"/>
      <c r="Q25" s="95"/>
      <c r="R25" s="95"/>
      <c r="S25" s="95"/>
      <c r="T25" s="95"/>
      <c r="U25" s="96"/>
    </row>
    <row r="26" spans="1:22" ht="166.5" customHeight="1" x14ac:dyDescent="0.2">
      <c r="B26" s="94" t="s">
        <v>245</v>
      </c>
      <c r="C26" s="95"/>
      <c r="D26" s="95"/>
      <c r="E26" s="95"/>
      <c r="F26" s="95"/>
      <c r="G26" s="95"/>
      <c r="H26" s="95"/>
      <c r="I26" s="95"/>
      <c r="J26" s="95"/>
      <c r="K26" s="95"/>
      <c r="L26" s="95"/>
      <c r="M26" s="95"/>
      <c r="N26" s="95"/>
      <c r="O26" s="95"/>
      <c r="P26" s="95"/>
      <c r="Q26" s="95"/>
      <c r="R26" s="95"/>
      <c r="S26" s="95"/>
      <c r="T26" s="95"/>
      <c r="U26" s="96"/>
    </row>
    <row r="27" spans="1:22" ht="54.75" customHeight="1" x14ac:dyDescent="0.2">
      <c r="B27" s="94" t="s">
        <v>246</v>
      </c>
      <c r="C27" s="95"/>
      <c r="D27" s="95"/>
      <c r="E27" s="95"/>
      <c r="F27" s="95"/>
      <c r="G27" s="95"/>
      <c r="H27" s="95"/>
      <c r="I27" s="95"/>
      <c r="J27" s="95"/>
      <c r="K27" s="95"/>
      <c r="L27" s="95"/>
      <c r="M27" s="95"/>
      <c r="N27" s="95"/>
      <c r="O27" s="95"/>
      <c r="P27" s="95"/>
      <c r="Q27" s="95"/>
      <c r="R27" s="95"/>
      <c r="S27" s="95"/>
      <c r="T27" s="95"/>
      <c r="U27" s="96"/>
    </row>
    <row r="28" spans="1:22" ht="90.75" customHeight="1" x14ac:dyDescent="0.2">
      <c r="B28" s="94" t="s">
        <v>247</v>
      </c>
      <c r="C28" s="95"/>
      <c r="D28" s="95"/>
      <c r="E28" s="95"/>
      <c r="F28" s="95"/>
      <c r="G28" s="95"/>
      <c r="H28" s="95"/>
      <c r="I28" s="95"/>
      <c r="J28" s="95"/>
      <c r="K28" s="95"/>
      <c r="L28" s="95"/>
      <c r="M28" s="95"/>
      <c r="N28" s="95"/>
      <c r="O28" s="95"/>
      <c r="P28" s="95"/>
      <c r="Q28" s="95"/>
      <c r="R28" s="95"/>
      <c r="S28" s="95"/>
      <c r="T28" s="95"/>
      <c r="U28" s="96"/>
    </row>
    <row r="29" spans="1:22" ht="96.75" customHeight="1" x14ac:dyDescent="0.2">
      <c r="B29" s="94" t="s">
        <v>248</v>
      </c>
      <c r="C29" s="95"/>
      <c r="D29" s="95"/>
      <c r="E29" s="95"/>
      <c r="F29" s="95"/>
      <c r="G29" s="95"/>
      <c r="H29" s="95"/>
      <c r="I29" s="95"/>
      <c r="J29" s="95"/>
      <c r="K29" s="95"/>
      <c r="L29" s="95"/>
      <c r="M29" s="95"/>
      <c r="N29" s="95"/>
      <c r="O29" s="95"/>
      <c r="P29" s="95"/>
      <c r="Q29" s="95"/>
      <c r="R29" s="95"/>
      <c r="S29" s="95"/>
      <c r="T29" s="95"/>
      <c r="U29" s="96"/>
    </row>
    <row r="30" spans="1:22" ht="64.5" customHeight="1" x14ac:dyDescent="0.2">
      <c r="B30" s="94" t="s">
        <v>243</v>
      </c>
      <c r="C30" s="95"/>
      <c r="D30" s="95"/>
      <c r="E30" s="95"/>
      <c r="F30" s="95"/>
      <c r="G30" s="95"/>
      <c r="H30" s="95"/>
      <c r="I30" s="95"/>
      <c r="J30" s="95"/>
      <c r="K30" s="95"/>
      <c r="L30" s="95"/>
      <c r="M30" s="95"/>
      <c r="N30" s="95"/>
      <c r="O30" s="95"/>
      <c r="P30" s="95"/>
      <c r="Q30" s="95"/>
      <c r="R30" s="95"/>
      <c r="S30" s="95"/>
      <c r="T30" s="95"/>
      <c r="U30" s="96"/>
    </row>
    <row r="31" spans="1:22" ht="81.75" customHeight="1" thickBot="1" x14ac:dyDescent="0.25">
      <c r="B31" s="97" t="s">
        <v>249</v>
      </c>
      <c r="C31" s="98"/>
      <c r="D31" s="98"/>
      <c r="E31" s="98"/>
      <c r="F31" s="98"/>
      <c r="G31" s="98"/>
      <c r="H31" s="98"/>
      <c r="I31" s="98"/>
      <c r="J31" s="98"/>
      <c r="K31" s="98"/>
      <c r="L31" s="98"/>
      <c r="M31" s="98"/>
      <c r="N31" s="98"/>
      <c r="O31" s="98"/>
      <c r="P31" s="98"/>
      <c r="Q31" s="98"/>
      <c r="R31" s="98"/>
      <c r="S31" s="98"/>
      <c r="T31" s="98"/>
      <c r="U31" s="99"/>
    </row>
  </sheetData>
  <mergeCells count="52">
    <mergeCell ref="B28:U28"/>
    <mergeCell ref="B29:U29"/>
    <mergeCell ref="B30:U30"/>
    <mergeCell ref="B31:U31"/>
    <mergeCell ref="B21:D21"/>
    <mergeCell ref="B22:D22"/>
    <mergeCell ref="B24:U24"/>
    <mergeCell ref="B25:U25"/>
    <mergeCell ref="B26:U26"/>
    <mergeCell ref="B27:U27"/>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9"/>
  <sheetViews>
    <sheetView topLeftCell="L17" zoomScale="85" zoomScaleNormal="85" zoomScaleSheetLayoutView="80" workbookViewId="0">
      <selection activeCell="P26" sqref="P26"/>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875" style="1" customWidth="1"/>
    <col min="19" max="19" width="13" style="1" customWidth="1"/>
    <col min="20" max="20" width="10.75" style="1" customWidth="1"/>
    <col min="21" max="21" width="12.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130</v>
      </c>
      <c r="D4" s="59" t="s">
        <v>131</v>
      </c>
      <c r="E4" s="59"/>
      <c r="F4" s="59"/>
      <c r="G4" s="59"/>
      <c r="H4" s="59"/>
      <c r="I4" s="35"/>
      <c r="J4" s="36" t="s">
        <v>9</v>
      </c>
      <c r="K4" s="37" t="s">
        <v>10</v>
      </c>
      <c r="L4" s="60" t="s">
        <v>11</v>
      </c>
      <c r="M4" s="60"/>
      <c r="N4" s="60"/>
      <c r="O4" s="60"/>
      <c r="P4" s="36" t="s">
        <v>12</v>
      </c>
      <c r="Q4" s="60" t="s">
        <v>13</v>
      </c>
      <c r="R4" s="60"/>
      <c r="S4" s="36" t="s">
        <v>14</v>
      </c>
      <c r="T4" s="60"/>
      <c r="U4" s="61"/>
    </row>
    <row r="5" spans="1:21" ht="15.75" customHeight="1" x14ac:dyDescent="0.2">
      <c r="B5" s="56" t="s">
        <v>16</v>
      </c>
      <c r="C5" s="57"/>
      <c r="D5" s="57"/>
      <c r="E5" s="57"/>
      <c r="F5" s="57"/>
      <c r="G5" s="57"/>
      <c r="H5" s="57"/>
      <c r="I5" s="57"/>
      <c r="J5" s="57"/>
      <c r="K5" s="57"/>
      <c r="L5" s="57"/>
      <c r="M5" s="57"/>
      <c r="N5" s="57"/>
      <c r="O5" s="57"/>
      <c r="P5" s="57"/>
      <c r="Q5" s="57"/>
      <c r="R5" s="57"/>
      <c r="S5" s="57"/>
      <c r="T5" s="57"/>
      <c r="U5" s="58"/>
    </row>
    <row r="6" spans="1:21" ht="64.5" customHeight="1" thickBot="1" x14ac:dyDescent="0.25">
      <c r="B6" s="38" t="s">
        <v>17</v>
      </c>
      <c r="C6" s="62" t="s">
        <v>18</v>
      </c>
      <c r="D6" s="62"/>
      <c r="E6" s="62"/>
      <c r="F6" s="62"/>
      <c r="G6" s="62"/>
      <c r="H6" s="39"/>
      <c r="I6" s="39"/>
      <c r="J6" s="39" t="s">
        <v>19</v>
      </c>
      <c r="K6" s="62" t="s">
        <v>20</v>
      </c>
      <c r="L6" s="62"/>
      <c r="M6" s="62"/>
      <c r="N6" s="40"/>
      <c r="O6" s="39" t="s">
        <v>21</v>
      </c>
      <c r="P6" s="62" t="s">
        <v>22</v>
      </c>
      <c r="Q6" s="62"/>
      <c r="R6" s="41"/>
      <c r="S6" s="39" t="s">
        <v>23</v>
      </c>
      <c r="T6" s="62" t="s">
        <v>107</v>
      </c>
      <c r="U6" s="63"/>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4" t="s">
        <v>26</v>
      </c>
      <c r="C8" s="67" t="s">
        <v>27</v>
      </c>
      <c r="D8" s="67"/>
      <c r="E8" s="67"/>
      <c r="F8" s="67"/>
      <c r="G8" s="67"/>
      <c r="H8" s="68"/>
      <c r="I8" s="73" t="s">
        <v>28</v>
      </c>
      <c r="J8" s="74"/>
      <c r="K8" s="74"/>
      <c r="L8" s="74"/>
      <c r="M8" s="74"/>
      <c r="N8" s="74"/>
      <c r="O8" s="74"/>
      <c r="P8" s="74"/>
      <c r="Q8" s="74"/>
      <c r="R8" s="74"/>
      <c r="S8" s="75"/>
      <c r="T8" s="76" t="s">
        <v>29</v>
      </c>
      <c r="U8" s="77"/>
    </row>
    <row r="9" spans="1:21" ht="19.5" customHeight="1" x14ac:dyDescent="0.2">
      <c r="B9" s="65"/>
      <c r="C9" s="69"/>
      <c r="D9" s="69"/>
      <c r="E9" s="69"/>
      <c r="F9" s="69"/>
      <c r="G9" s="69"/>
      <c r="H9" s="70"/>
      <c r="I9" s="78" t="s">
        <v>30</v>
      </c>
      <c r="J9" s="67"/>
      <c r="K9" s="67"/>
      <c r="L9" s="67" t="s">
        <v>31</v>
      </c>
      <c r="M9" s="67"/>
      <c r="N9" s="67"/>
      <c r="O9" s="67"/>
      <c r="P9" s="67" t="s">
        <v>32</v>
      </c>
      <c r="Q9" s="67" t="s">
        <v>33</v>
      </c>
      <c r="R9" s="81" t="s">
        <v>34</v>
      </c>
      <c r="S9" s="82"/>
      <c r="T9" s="67" t="s">
        <v>35</v>
      </c>
      <c r="U9" s="83" t="s">
        <v>36</v>
      </c>
    </row>
    <row r="10" spans="1:21" ht="38.25" customHeight="1" thickBot="1" x14ac:dyDescent="0.25">
      <c r="B10" s="66"/>
      <c r="C10" s="71"/>
      <c r="D10" s="71"/>
      <c r="E10" s="71"/>
      <c r="F10" s="71"/>
      <c r="G10" s="71"/>
      <c r="H10" s="72"/>
      <c r="I10" s="79"/>
      <c r="J10" s="80"/>
      <c r="K10" s="80"/>
      <c r="L10" s="80"/>
      <c r="M10" s="80"/>
      <c r="N10" s="80"/>
      <c r="O10" s="80"/>
      <c r="P10" s="80"/>
      <c r="Q10" s="80"/>
      <c r="R10" s="9" t="s">
        <v>37</v>
      </c>
      <c r="S10" s="10" t="s">
        <v>38</v>
      </c>
      <c r="T10" s="80"/>
      <c r="U10" s="84"/>
    </row>
    <row r="11" spans="1:21" ht="99" customHeight="1" thickTop="1" thickBot="1" x14ac:dyDescent="0.25">
      <c r="A11" s="11"/>
      <c r="B11" s="12" t="s">
        <v>39</v>
      </c>
      <c r="C11" s="85" t="s">
        <v>132</v>
      </c>
      <c r="D11" s="85"/>
      <c r="E11" s="85"/>
      <c r="F11" s="85"/>
      <c r="G11" s="85"/>
      <c r="H11" s="85"/>
      <c r="I11" s="85" t="s">
        <v>133</v>
      </c>
      <c r="J11" s="85"/>
      <c r="K11" s="85"/>
      <c r="L11" s="101" t="s">
        <v>134</v>
      </c>
      <c r="M11" s="101"/>
      <c r="N11" s="101"/>
      <c r="O11" s="101"/>
      <c r="P11" s="13" t="s">
        <v>43</v>
      </c>
      <c r="Q11" s="13" t="s">
        <v>44</v>
      </c>
      <c r="R11" s="42">
        <v>69.209999999999994</v>
      </c>
      <c r="S11" s="42">
        <v>69.209999999999994</v>
      </c>
      <c r="T11" s="42">
        <v>69.34</v>
      </c>
      <c r="U11" s="46">
        <f>100.19</f>
        <v>100.19</v>
      </c>
    </row>
    <row r="12" spans="1:21" ht="102.75" customHeight="1" thickTop="1" x14ac:dyDescent="0.2">
      <c r="A12" s="11"/>
      <c r="B12" s="12" t="s">
        <v>45</v>
      </c>
      <c r="C12" s="85" t="s">
        <v>135</v>
      </c>
      <c r="D12" s="85"/>
      <c r="E12" s="85"/>
      <c r="F12" s="85"/>
      <c r="G12" s="85"/>
      <c r="H12" s="85"/>
      <c r="I12" s="85" t="s">
        <v>136</v>
      </c>
      <c r="J12" s="85"/>
      <c r="K12" s="85"/>
      <c r="L12" s="101" t="s">
        <v>137</v>
      </c>
      <c r="M12" s="101"/>
      <c r="N12" s="101"/>
      <c r="O12" s="101"/>
      <c r="P12" s="13" t="s">
        <v>138</v>
      </c>
      <c r="Q12" s="13" t="s">
        <v>139</v>
      </c>
      <c r="R12" s="42">
        <v>33.880000000000003</v>
      </c>
      <c r="S12" s="42">
        <v>33.880000000000003</v>
      </c>
      <c r="T12" s="42">
        <v>200.3</v>
      </c>
      <c r="U12" s="46">
        <f>591.2</f>
        <v>591.20000000000005</v>
      </c>
    </row>
    <row r="13" spans="1:21" ht="75" customHeight="1" thickBot="1" x14ac:dyDescent="0.25">
      <c r="A13" s="11"/>
      <c r="B13" s="14" t="s">
        <v>49</v>
      </c>
      <c r="C13" s="86" t="s">
        <v>49</v>
      </c>
      <c r="D13" s="86"/>
      <c r="E13" s="86"/>
      <c r="F13" s="86"/>
      <c r="G13" s="86"/>
      <c r="H13" s="86"/>
      <c r="I13" s="86" t="s">
        <v>140</v>
      </c>
      <c r="J13" s="86"/>
      <c r="K13" s="86"/>
      <c r="L13" s="102" t="s">
        <v>141</v>
      </c>
      <c r="M13" s="102"/>
      <c r="N13" s="102"/>
      <c r="O13" s="102"/>
      <c r="P13" s="15" t="s">
        <v>142</v>
      </c>
      <c r="Q13" s="15" t="s">
        <v>44</v>
      </c>
      <c r="R13" s="44">
        <v>7.8</v>
      </c>
      <c r="S13" s="44">
        <v>7.8</v>
      </c>
      <c r="T13" s="44">
        <v>8.9</v>
      </c>
      <c r="U13" s="47">
        <f>85.9</f>
        <v>85.9</v>
      </c>
    </row>
    <row r="14" spans="1:21" ht="75" customHeight="1" thickTop="1" x14ac:dyDescent="0.2">
      <c r="A14" s="11"/>
      <c r="B14" s="12" t="s">
        <v>52</v>
      </c>
      <c r="C14" s="85" t="s">
        <v>143</v>
      </c>
      <c r="D14" s="85"/>
      <c r="E14" s="85"/>
      <c r="F14" s="85"/>
      <c r="G14" s="85"/>
      <c r="H14" s="85"/>
      <c r="I14" s="85" t="s">
        <v>144</v>
      </c>
      <c r="J14" s="85"/>
      <c r="K14" s="85"/>
      <c r="L14" s="101" t="s">
        <v>145</v>
      </c>
      <c r="M14" s="101"/>
      <c r="N14" s="101"/>
      <c r="O14" s="101"/>
      <c r="P14" s="13" t="s">
        <v>43</v>
      </c>
      <c r="Q14" s="13" t="s">
        <v>146</v>
      </c>
      <c r="R14" s="42">
        <v>27.37</v>
      </c>
      <c r="S14" s="42">
        <v>27.37</v>
      </c>
      <c r="T14" s="42">
        <v>31.68</v>
      </c>
      <c r="U14" s="46">
        <f>115.7</f>
        <v>115.7</v>
      </c>
    </row>
    <row r="15" spans="1:21" ht="75" customHeight="1" x14ac:dyDescent="0.2">
      <c r="A15" s="11"/>
      <c r="B15" s="14" t="s">
        <v>49</v>
      </c>
      <c r="C15" s="86" t="s">
        <v>147</v>
      </c>
      <c r="D15" s="86"/>
      <c r="E15" s="86"/>
      <c r="F15" s="86"/>
      <c r="G15" s="86"/>
      <c r="H15" s="86"/>
      <c r="I15" s="86" t="s">
        <v>148</v>
      </c>
      <c r="J15" s="86"/>
      <c r="K15" s="86"/>
      <c r="L15" s="102" t="s">
        <v>149</v>
      </c>
      <c r="M15" s="102"/>
      <c r="N15" s="102"/>
      <c r="O15" s="102"/>
      <c r="P15" s="15" t="s">
        <v>43</v>
      </c>
      <c r="Q15" s="15" t="s">
        <v>146</v>
      </c>
      <c r="R15" s="44">
        <v>4.42</v>
      </c>
      <c r="S15" s="44">
        <v>4.42</v>
      </c>
      <c r="T15" s="44">
        <v>1.49</v>
      </c>
      <c r="U15" s="47">
        <f>33.71</f>
        <v>33.71</v>
      </c>
    </row>
    <row r="16" spans="1:21" ht="75" customHeight="1" x14ac:dyDescent="0.2">
      <c r="A16" s="11"/>
      <c r="B16" s="14" t="s">
        <v>49</v>
      </c>
      <c r="C16" s="86" t="s">
        <v>150</v>
      </c>
      <c r="D16" s="86"/>
      <c r="E16" s="86"/>
      <c r="F16" s="86"/>
      <c r="G16" s="86"/>
      <c r="H16" s="86"/>
      <c r="I16" s="86" t="s">
        <v>151</v>
      </c>
      <c r="J16" s="86"/>
      <c r="K16" s="86"/>
      <c r="L16" s="102" t="s">
        <v>152</v>
      </c>
      <c r="M16" s="102"/>
      <c r="N16" s="102"/>
      <c r="O16" s="102"/>
      <c r="P16" s="15" t="s">
        <v>43</v>
      </c>
      <c r="Q16" s="15" t="s">
        <v>146</v>
      </c>
      <c r="R16" s="44">
        <v>8.83</v>
      </c>
      <c r="S16" s="44">
        <v>8.83</v>
      </c>
      <c r="T16" s="44">
        <v>13.86</v>
      </c>
      <c r="U16" s="47">
        <f>156.9</f>
        <v>156.9</v>
      </c>
    </row>
    <row r="17" spans="1:22" ht="75" customHeight="1" x14ac:dyDescent="0.2">
      <c r="A17" s="11"/>
      <c r="B17" s="14" t="s">
        <v>49</v>
      </c>
      <c r="C17" s="86" t="s">
        <v>153</v>
      </c>
      <c r="D17" s="86"/>
      <c r="E17" s="86"/>
      <c r="F17" s="86"/>
      <c r="G17" s="86"/>
      <c r="H17" s="86"/>
      <c r="I17" s="86" t="s">
        <v>154</v>
      </c>
      <c r="J17" s="86"/>
      <c r="K17" s="86"/>
      <c r="L17" s="102" t="s">
        <v>155</v>
      </c>
      <c r="M17" s="102"/>
      <c r="N17" s="102"/>
      <c r="O17" s="102"/>
      <c r="P17" s="15" t="s">
        <v>43</v>
      </c>
      <c r="Q17" s="15" t="s">
        <v>146</v>
      </c>
      <c r="R17" s="44">
        <v>13.25</v>
      </c>
      <c r="S17" s="44">
        <v>13.25</v>
      </c>
      <c r="T17" s="44">
        <v>17.8</v>
      </c>
      <c r="U17" s="47">
        <f>134.34</f>
        <v>134.34</v>
      </c>
    </row>
    <row r="18" spans="1:22" ht="75" customHeight="1" thickBot="1" x14ac:dyDescent="0.25">
      <c r="A18" s="11"/>
      <c r="B18" s="14" t="s">
        <v>49</v>
      </c>
      <c r="C18" s="86" t="s">
        <v>156</v>
      </c>
      <c r="D18" s="86"/>
      <c r="E18" s="86"/>
      <c r="F18" s="86"/>
      <c r="G18" s="86"/>
      <c r="H18" s="86"/>
      <c r="I18" s="86" t="s">
        <v>157</v>
      </c>
      <c r="J18" s="86"/>
      <c r="K18" s="86"/>
      <c r="L18" s="102" t="s">
        <v>158</v>
      </c>
      <c r="M18" s="102"/>
      <c r="N18" s="102"/>
      <c r="O18" s="102"/>
      <c r="P18" s="15" t="s">
        <v>43</v>
      </c>
      <c r="Q18" s="15" t="s">
        <v>146</v>
      </c>
      <c r="R18" s="44">
        <v>46.14</v>
      </c>
      <c r="S18" s="44">
        <v>46.14</v>
      </c>
      <c r="T18" s="44">
        <v>35.1</v>
      </c>
      <c r="U18" s="47">
        <f>76</f>
        <v>76</v>
      </c>
    </row>
    <row r="19" spans="1:22" ht="75" customHeight="1" thickTop="1" x14ac:dyDescent="0.2">
      <c r="A19" s="11"/>
      <c r="B19" s="12" t="s">
        <v>66</v>
      </c>
      <c r="C19" s="85" t="s">
        <v>159</v>
      </c>
      <c r="D19" s="85"/>
      <c r="E19" s="85"/>
      <c r="F19" s="85"/>
      <c r="G19" s="85"/>
      <c r="H19" s="85"/>
      <c r="I19" s="85" t="s">
        <v>160</v>
      </c>
      <c r="J19" s="85"/>
      <c r="K19" s="85"/>
      <c r="L19" s="101" t="s">
        <v>161</v>
      </c>
      <c r="M19" s="101"/>
      <c r="N19" s="101"/>
      <c r="O19" s="101"/>
      <c r="P19" s="13" t="s">
        <v>43</v>
      </c>
      <c r="Q19" s="13" t="s">
        <v>162</v>
      </c>
      <c r="R19" s="42">
        <v>86.4</v>
      </c>
      <c r="S19" s="42">
        <v>86.4</v>
      </c>
      <c r="T19" s="42">
        <v>72</v>
      </c>
      <c r="U19" s="46">
        <f>83.3</f>
        <v>83.3</v>
      </c>
    </row>
    <row r="20" spans="1:22" ht="75" customHeight="1" x14ac:dyDescent="0.2">
      <c r="A20" s="11"/>
      <c r="B20" s="14" t="s">
        <v>49</v>
      </c>
      <c r="C20" s="86" t="s">
        <v>163</v>
      </c>
      <c r="D20" s="86"/>
      <c r="E20" s="86"/>
      <c r="F20" s="86"/>
      <c r="G20" s="86"/>
      <c r="H20" s="86"/>
      <c r="I20" s="86" t="s">
        <v>164</v>
      </c>
      <c r="J20" s="86"/>
      <c r="K20" s="86"/>
      <c r="L20" s="102" t="s">
        <v>165</v>
      </c>
      <c r="M20" s="102"/>
      <c r="N20" s="102"/>
      <c r="O20" s="102"/>
      <c r="P20" s="15" t="s">
        <v>142</v>
      </c>
      <c r="Q20" s="15" t="s">
        <v>162</v>
      </c>
      <c r="R20" s="44">
        <v>1.5</v>
      </c>
      <c r="S20" s="44">
        <v>1.5</v>
      </c>
      <c r="T20" s="44">
        <v>0.7</v>
      </c>
      <c r="U20" s="47">
        <f>164.28</f>
        <v>164.28</v>
      </c>
    </row>
    <row r="21" spans="1:22" ht="75" customHeight="1" thickBot="1" x14ac:dyDescent="0.25">
      <c r="A21" s="11"/>
      <c r="B21" s="14" t="s">
        <v>49</v>
      </c>
      <c r="C21" s="86" t="s">
        <v>49</v>
      </c>
      <c r="D21" s="86"/>
      <c r="E21" s="86"/>
      <c r="F21" s="86"/>
      <c r="G21" s="86"/>
      <c r="H21" s="86"/>
      <c r="I21" s="86" t="s">
        <v>166</v>
      </c>
      <c r="J21" s="86"/>
      <c r="K21" s="86"/>
      <c r="L21" s="102" t="s">
        <v>167</v>
      </c>
      <c r="M21" s="102"/>
      <c r="N21" s="102"/>
      <c r="O21" s="102"/>
      <c r="P21" s="15" t="s">
        <v>43</v>
      </c>
      <c r="Q21" s="15" t="s">
        <v>162</v>
      </c>
      <c r="R21" s="44">
        <v>32</v>
      </c>
      <c r="S21" s="44">
        <v>32</v>
      </c>
      <c r="T21" s="44">
        <v>29.4</v>
      </c>
      <c r="U21" s="47">
        <f>91.8</f>
        <v>91.8</v>
      </c>
    </row>
    <row r="22" spans="1:22" ht="14.25" customHeight="1" thickTop="1" thickBot="1" x14ac:dyDescent="0.25">
      <c r="B22" s="4" t="s">
        <v>77</v>
      </c>
      <c r="C22" s="5"/>
      <c r="D22" s="5"/>
      <c r="E22" s="5"/>
      <c r="F22" s="5"/>
      <c r="G22" s="5"/>
      <c r="H22" s="6"/>
      <c r="I22" s="6"/>
      <c r="J22" s="6"/>
      <c r="K22" s="6"/>
      <c r="L22" s="6"/>
      <c r="M22" s="6"/>
      <c r="N22" s="6"/>
      <c r="O22" s="6"/>
      <c r="P22" s="6"/>
      <c r="Q22" s="6"/>
      <c r="R22" s="6"/>
      <c r="S22" s="6"/>
      <c r="T22" s="6"/>
      <c r="U22" s="7"/>
      <c r="V22" s="16"/>
    </row>
    <row r="23" spans="1:22" ht="26.25" customHeight="1" thickTop="1" x14ac:dyDescent="0.2">
      <c r="B23" s="17"/>
      <c r="C23" s="18"/>
      <c r="D23" s="18"/>
      <c r="E23" s="18"/>
      <c r="F23" s="18"/>
      <c r="G23" s="18"/>
      <c r="H23" s="19"/>
      <c r="I23" s="19"/>
      <c r="J23" s="19"/>
      <c r="K23" s="19"/>
      <c r="L23" s="19"/>
      <c r="M23" s="19"/>
      <c r="N23" s="19"/>
      <c r="O23" s="19"/>
      <c r="P23" s="19"/>
      <c r="Q23" s="19"/>
      <c r="R23" s="20"/>
      <c r="S23" s="21" t="s">
        <v>34</v>
      </c>
      <c r="T23" s="21" t="s">
        <v>78</v>
      </c>
      <c r="U23" s="8" t="s">
        <v>79</v>
      </c>
    </row>
    <row r="24" spans="1:22" ht="36.75" customHeight="1" thickBot="1" x14ac:dyDescent="0.25">
      <c r="B24" s="22"/>
      <c r="C24" s="23"/>
      <c r="D24" s="23"/>
      <c r="E24" s="23"/>
      <c r="F24" s="23"/>
      <c r="G24" s="23"/>
      <c r="H24" s="24"/>
      <c r="I24" s="24"/>
      <c r="J24" s="24"/>
      <c r="K24" s="24"/>
      <c r="L24" s="24"/>
      <c r="M24" s="24"/>
      <c r="N24" s="24"/>
      <c r="O24" s="24"/>
      <c r="P24" s="24"/>
      <c r="Q24" s="24"/>
      <c r="R24" s="24"/>
      <c r="S24" s="25" t="s">
        <v>80</v>
      </c>
      <c r="T24" s="26" t="s">
        <v>80</v>
      </c>
      <c r="U24" s="26" t="s">
        <v>81</v>
      </c>
    </row>
    <row r="25" spans="1:22" ht="19.5" customHeight="1" thickBot="1" x14ac:dyDescent="0.25">
      <c r="B25" s="90" t="s">
        <v>82</v>
      </c>
      <c r="C25" s="91"/>
      <c r="D25" s="91"/>
      <c r="E25" s="27"/>
      <c r="F25" s="27"/>
      <c r="G25" s="27"/>
      <c r="H25" s="28"/>
      <c r="I25" s="28"/>
      <c r="J25" s="28"/>
      <c r="K25" s="28"/>
      <c r="L25" s="28"/>
      <c r="M25" s="28"/>
      <c r="N25" s="28"/>
      <c r="O25" s="28"/>
      <c r="P25" s="29"/>
      <c r="Q25" s="29"/>
      <c r="R25" s="29"/>
      <c r="S25" s="50">
        <v>350</v>
      </c>
      <c r="T25" s="50">
        <v>750</v>
      </c>
      <c r="U25" s="51">
        <f>+IF(ISERR(T25/S25*100),"N/A",ROUND(T25/S25*100,1))</f>
        <v>214.3</v>
      </c>
    </row>
    <row r="26" spans="1:22" ht="19.5" customHeight="1" thickBot="1" x14ac:dyDescent="0.25">
      <c r="B26" s="92" t="s">
        <v>83</v>
      </c>
      <c r="C26" s="93"/>
      <c r="D26" s="93"/>
      <c r="E26" s="30"/>
      <c r="F26" s="30"/>
      <c r="G26" s="30"/>
      <c r="H26" s="31"/>
      <c r="I26" s="31"/>
      <c r="J26" s="31"/>
      <c r="K26" s="31"/>
      <c r="L26" s="31"/>
      <c r="M26" s="31"/>
      <c r="N26" s="31"/>
      <c r="O26" s="31"/>
      <c r="P26" s="32"/>
      <c r="Q26" s="32"/>
      <c r="R26" s="32"/>
      <c r="S26" s="50">
        <v>750</v>
      </c>
      <c r="T26" s="50">
        <v>750</v>
      </c>
      <c r="U26" s="51">
        <f>+IF(ISERR(T26/S26*100),"N/A",ROUND(T26/S26*100,1))</f>
        <v>100</v>
      </c>
    </row>
    <row r="27" spans="1:22" ht="14.85" customHeight="1" thickTop="1" thickBot="1" x14ac:dyDescent="0.25">
      <c r="B27" s="4" t="s">
        <v>84</v>
      </c>
      <c r="C27" s="5"/>
      <c r="D27" s="5"/>
      <c r="E27" s="5"/>
      <c r="F27" s="5"/>
      <c r="G27" s="5"/>
      <c r="H27" s="6"/>
      <c r="I27" s="6"/>
      <c r="J27" s="6"/>
      <c r="K27" s="6"/>
      <c r="L27" s="6"/>
      <c r="M27" s="6"/>
      <c r="N27" s="6"/>
      <c r="O27" s="6"/>
      <c r="P27" s="6"/>
      <c r="Q27" s="6"/>
      <c r="R27" s="6"/>
      <c r="S27" s="6"/>
      <c r="T27" s="6"/>
      <c r="U27" s="7"/>
    </row>
    <row r="28" spans="1:22" ht="44.25" customHeight="1" thickTop="1" x14ac:dyDescent="0.2">
      <c r="B28" s="87" t="s">
        <v>85</v>
      </c>
      <c r="C28" s="88"/>
      <c r="D28" s="88"/>
      <c r="E28" s="88"/>
      <c r="F28" s="88"/>
      <c r="G28" s="88"/>
      <c r="H28" s="88"/>
      <c r="I28" s="88"/>
      <c r="J28" s="88"/>
      <c r="K28" s="88"/>
      <c r="L28" s="88"/>
      <c r="M28" s="88"/>
      <c r="N28" s="88"/>
      <c r="O28" s="88"/>
      <c r="P28" s="88"/>
      <c r="Q28" s="88"/>
      <c r="R28" s="88"/>
      <c r="S28" s="88"/>
      <c r="T28" s="88"/>
      <c r="U28" s="89"/>
    </row>
    <row r="29" spans="1:22" ht="63.75" customHeight="1" x14ac:dyDescent="0.2">
      <c r="B29" s="94" t="s">
        <v>168</v>
      </c>
      <c r="C29" s="95"/>
      <c r="D29" s="95"/>
      <c r="E29" s="95"/>
      <c r="F29" s="95"/>
      <c r="G29" s="95"/>
      <c r="H29" s="95"/>
      <c r="I29" s="95"/>
      <c r="J29" s="95"/>
      <c r="K29" s="95"/>
      <c r="L29" s="95"/>
      <c r="M29" s="95"/>
      <c r="N29" s="95"/>
      <c r="O29" s="95"/>
      <c r="P29" s="95"/>
      <c r="Q29" s="95"/>
      <c r="R29" s="95"/>
      <c r="S29" s="95"/>
      <c r="T29" s="95"/>
      <c r="U29" s="96"/>
    </row>
    <row r="30" spans="1:22" ht="59.25" customHeight="1" x14ac:dyDescent="0.2">
      <c r="B30" s="94" t="s">
        <v>169</v>
      </c>
      <c r="C30" s="95"/>
      <c r="D30" s="95"/>
      <c r="E30" s="95"/>
      <c r="F30" s="95"/>
      <c r="G30" s="95"/>
      <c r="H30" s="95"/>
      <c r="I30" s="95"/>
      <c r="J30" s="95"/>
      <c r="K30" s="95"/>
      <c r="L30" s="95"/>
      <c r="M30" s="95"/>
      <c r="N30" s="95"/>
      <c r="O30" s="95"/>
      <c r="P30" s="95"/>
      <c r="Q30" s="95"/>
      <c r="R30" s="95"/>
      <c r="S30" s="95"/>
      <c r="T30" s="95"/>
      <c r="U30" s="96"/>
    </row>
    <row r="31" spans="1:22" ht="116.1" customHeight="1" x14ac:dyDescent="0.2">
      <c r="B31" s="94" t="s">
        <v>250</v>
      </c>
      <c r="C31" s="95"/>
      <c r="D31" s="95"/>
      <c r="E31" s="95"/>
      <c r="F31" s="95"/>
      <c r="G31" s="95"/>
      <c r="H31" s="95"/>
      <c r="I31" s="95"/>
      <c r="J31" s="95"/>
      <c r="K31" s="95"/>
      <c r="L31" s="95"/>
      <c r="M31" s="95"/>
      <c r="N31" s="95"/>
      <c r="O31" s="95"/>
      <c r="P31" s="95"/>
      <c r="Q31" s="95"/>
      <c r="R31" s="95"/>
      <c r="S31" s="95"/>
      <c r="T31" s="95"/>
      <c r="U31" s="96"/>
    </row>
    <row r="32" spans="1:22" ht="54.75" customHeight="1" x14ac:dyDescent="0.2">
      <c r="B32" s="94" t="s">
        <v>251</v>
      </c>
      <c r="C32" s="95"/>
      <c r="D32" s="95"/>
      <c r="E32" s="95"/>
      <c r="F32" s="95"/>
      <c r="G32" s="95"/>
      <c r="H32" s="95"/>
      <c r="I32" s="95"/>
      <c r="J32" s="95"/>
      <c r="K32" s="95"/>
      <c r="L32" s="95"/>
      <c r="M32" s="95"/>
      <c r="N32" s="95"/>
      <c r="O32" s="95"/>
      <c r="P32" s="95"/>
      <c r="Q32" s="95"/>
      <c r="R32" s="95"/>
      <c r="S32" s="95"/>
      <c r="T32" s="95"/>
      <c r="U32" s="96"/>
    </row>
    <row r="33" spans="2:21" ht="70.5" customHeight="1" x14ac:dyDescent="0.2">
      <c r="B33" s="94" t="s">
        <v>252</v>
      </c>
      <c r="C33" s="95"/>
      <c r="D33" s="95"/>
      <c r="E33" s="95"/>
      <c r="F33" s="95"/>
      <c r="G33" s="95"/>
      <c r="H33" s="95"/>
      <c r="I33" s="95"/>
      <c r="J33" s="95"/>
      <c r="K33" s="95"/>
      <c r="L33" s="95"/>
      <c r="M33" s="95"/>
      <c r="N33" s="95"/>
      <c r="O33" s="95"/>
      <c r="P33" s="95"/>
      <c r="Q33" s="95"/>
      <c r="R33" s="95"/>
      <c r="S33" s="95"/>
      <c r="T33" s="95"/>
      <c r="U33" s="96"/>
    </row>
    <row r="34" spans="2:21" ht="59.25" customHeight="1" x14ac:dyDescent="0.2">
      <c r="B34" s="94" t="s">
        <v>253</v>
      </c>
      <c r="C34" s="95"/>
      <c r="D34" s="95"/>
      <c r="E34" s="95"/>
      <c r="F34" s="95"/>
      <c r="G34" s="95"/>
      <c r="H34" s="95"/>
      <c r="I34" s="95"/>
      <c r="J34" s="95"/>
      <c r="K34" s="95"/>
      <c r="L34" s="95"/>
      <c r="M34" s="95"/>
      <c r="N34" s="95"/>
      <c r="O34" s="95"/>
      <c r="P34" s="95"/>
      <c r="Q34" s="95"/>
      <c r="R34" s="95"/>
      <c r="S34" s="95"/>
      <c r="T34" s="95"/>
      <c r="U34" s="96"/>
    </row>
    <row r="35" spans="2:21" ht="59.25" customHeight="1" x14ac:dyDescent="0.2">
      <c r="B35" s="94" t="s">
        <v>254</v>
      </c>
      <c r="C35" s="95"/>
      <c r="D35" s="95"/>
      <c r="E35" s="95"/>
      <c r="F35" s="95"/>
      <c r="G35" s="95"/>
      <c r="H35" s="95"/>
      <c r="I35" s="95"/>
      <c r="J35" s="95"/>
      <c r="K35" s="95"/>
      <c r="L35" s="95"/>
      <c r="M35" s="95"/>
      <c r="N35" s="95"/>
      <c r="O35" s="95"/>
      <c r="P35" s="95"/>
      <c r="Q35" s="95"/>
      <c r="R35" s="95"/>
      <c r="S35" s="95"/>
      <c r="T35" s="95"/>
      <c r="U35" s="96"/>
    </row>
    <row r="36" spans="2:21" ht="76.5" customHeight="1" x14ac:dyDescent="0.2">
      <c r="B36" s="94" t="s">
        <v>255</v>
      </c>
      <c r="C36" s="95"/>
      <c r="D36" s="95"/>
      <c r="E36" s="95"/>
      <c r="F36" s="95"/>
      <c r="G36" s="95"/>
      <c r="H36" s="95"/>
      <c r="I36" s="95"/>
      <c r="J36" s="95"/>
      <c r="K36" s="95"/>
      <c r="L36" s="95"/>
      <c r="M36" s="95"/>
      <c r="N36" s="95"/>
      <c r="O36" s="95"/>
      <c r="P36" s="95"/>
      <c r="Q36" s="95"/>
      <c r="R36" s="95"/>
      <c r="S36" s="95"/>
      <c r="T36" s="95"/>
      <c r="U36" s="96"/>
    </row>
    <row r="37" spans="2:21" ht="57.75" customHeight="1" x14ac:dyDescent="0.2">
      <c r="B37" s="94" t="s">
        <v>256</v>
      </c>
      <c r="C37" s="95"/>
      <c r="D37" s="95"/>
      <c r="E37" s="95"/>
      <c r="F37" s="95"/>
      <c r="G37" s="95"/>
      <c r="H37" s="95"/>
      <c r="I37" s="95"/>
      <c r="J37" s="95"/>
      <c r="K37" s="95"/>
      <c r="L37" s="95"/>
      <c r="M37" s="95"/>
      <c r="N37" s="95"/>
      <c r="O37" s="95"/>
      <c r="P37" s="95"/>
      <c r="Q37" s="95"/>
      <c r="R37" s="95"/>
      <c r="S37" s="95"/>
      <c r="T37" s="95"/>
      <c r="U37" s="96"/>
    </row>
    <row r="38" spans="2:21" ht="72.75" customHeight="1" x14ac:dyDescent="0.2">
      <c r="B38" s="94" t="s">
        <v>257</v>
      </c>
      <c r="C38" s="95"/>
      <c r="D38" s="95"/>
      <c r="E38" s="95"/>
      <c r="F38" s="95"/>
      <c r="G38" s="95"/>
      <c r="H38" s="95"/>
      <c r="I38" s="95"/>
      <c r="J38" s="95"/>
      <c r="K38" s="95"/>
      <c r="L38" s="95"/>
      <c r="M38" s="95"/>
      <c r="N38" s="95"/>
      <c r="O38" s="95"/>
      <c r="P38" s="95"/>
      <c r="Q38" s="95"/>
      <c r="R38" s="95"/>
      <c r="S38" s="95"/>
      <c r="T38" s="95"/>
      <c r="U38" s="96"/>
    </row>
    <row r="39" spans="2:21" ht="87" customHeight="1" thickBot="1" x14ac:dyDescent="0.25">
      <c r="B39" s="97" t="s">
        <v>258</v>
      </c>
      <c r="C39" s="98"/>
      <c r="D39" s="98"/>
      <c r="E39" s="98"/>
      <c r="F39" s="98"/>
      <c r="G39" s="98"/>
      <c r="H39" s="98"/>
      <c r="I39" s="98"/>
      <c r="J39" s="98"/>
      <c r="K39" s="98"/>
      <c r="L39" s="98"/>
      <c r="M39" s="98"/>
      <c r="N39" s="98"/>
      <c r="O39" s="98"/>
      <c r="P39" s="98"/>
      <c r="Q39" s="98"/>
      <c r="R39" s="98"/>
      <c r="S39" s="98"/>
      <c r="T39" s="98"/>
      <c r="U39" s="99"/>
    </row>
  </sheetData>
  <mergeCells count="68">
    <mergeCell ref="B38:U38"/>
    <mergeCell ref="B39:U39"/>
    <mergeCell ref="B32:U32"/>
    <mergeCell ref="B33:U33"/>
    <mergeCell ref="B34:U34"/>
    <mergeCell ref="B35:U35"/>
    <mergeCell ref="B36:U36"/>
    <mergeCell ref="B37:U37"/>
    <mergeCell ref="B31:U31"/>
    <mergeCell ref="C20:H20"/>
    <mergeCell ref="I20:K20"/>
    <mergeCell ref="L20:O20"/>
    <mergeCell ref="C21:H21"/>
    <mergeCell ref="I21:K21"/>
    <mergeCell ref="L21:O21"/>
    <mergeCell ref="B25:D25"/>
    <mergeCell ref="B26:D26"/>
    <mergeCell ref="B28:U28"/>
    <mergeCell ref="B29:U29"/>
    <mergeCell ref="B30:U30"/>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topLeftCell="O16" zoomScale="85" zoomScaleNormal="85" zoomScaleSheetLayoutView="80" workbookViewId="0">
      <selection activeCell="B32" sqref="B32:U32"/>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875" style="1" customWidth="1"/>
    <col min="19" max="19" width="13" style="1" customWidth="1"/>
    <col min="20" max="20" width="10.75" style="1" customWidth="1"/>
    <col min="21" max="21" width="12.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170</v>
      </c>
      <c r="D4" s="59" t="s">
        <v>171</v>
      </c>
      <c r="E4" s="59"/>
      <c r="F4" s="59"/>
      <c r="G4" s="59"/>
      <c r="H4" s="59"/>
      <c r="I4" s="35"/>
      <c r="J4" s="36" t="s">
        <v>9</v>
      </c>
      <c r="K4" s="37" t="s">
        <v>10</v>
      </c>
      <c r="L4" s="60" t="s">
        <v>11</v>
      </c>
      <c r="M4" s="60"/>
      <c r="N4" s="60"/>
      <c r="O4" s="60"/>
      <c r="P4" s="36" t="s">
        <v>12</v>
      </c>
      <c r="Q4" s="60" t="s">
        <v>13</v>
      </c>
      <c r="R4" s="60"/>
      <c r="S4" s="36" t="s">
        <v>14</v>
      </c>
      <c r="T4" s="60"/>
      <c r="U4" s="61"/>
    </row>
    <row r="5" spans="1:21" ht="15.75" customHeight="1" x14ac:dyDescent="0.2">
      <c r="B5" s="56" t="s">
        <v>16</v>
      </c>
      <c r="C5" s="57"/>
      <c r="D5" s="57"/>
      <c r="E5" s="57"/>
      <c r="F5" s="57"/>
      <c r="G5" s="57"/>
      <c r="H5" s="57"/>
      <c r="I5" s="57"/>
      <c r="J5" s="57"/>
      <c r="K5" s="57"/>
      <c r="L5" s="57"/>
      <c r="M5" s="57"/>
      <c r="N5" s="57"/>
      <c r="O5" s="57"/>
      <c r="P5" s="57"/>
      <c r="Q5" s="57"/>
      <c r="R5" s="57"/>
      <c r="S5" s="57"/>
      <c r="T5" s="57"/>
      <c r="U5" s="58"/>
    </row>
    <row r="6" spans="1:21" ht="60.75" customHeight="1" thickBot="1" x14ac:dyDescent="0.25">
      <c r="B6" s="38" t="s">
        <v>17</v>
      </c>
      <c r="C6" s="62" t="s">
        <v>18</v>
      </c>
      <c r="D6" s="62"/>
      <c r="E6" s="62"/>
      <c r="F6" s="62"/>
      <c r="G6" s="62"/>
      <c r="H6" s="39"/>
      <c r="I6" s="39"/>
      <c r="J6" s="39" t="s">
        <v>19</v>
      </c>
      <c r="K6" s="62" t="s">
        <v>20</v>
      </c>
      <c r="L6" s="62"/>
      <c r="M6" s="62"/>
      <c r="N6" s="40"/>
      <c r="O6" s="39" t="s">
        <v>21</v>
      </c>
      <c r="P6" s="62" t="s">
        <v>22</v>
      </c>
      <c r="Q6" s="62"/>
      <c r="R6" s="41"/>
      <c r="S6" s="39" t="s">
        <v>23</v>
      </c>
      <c r="T6" s="62" t="s">
        <v>172</v>
      </c>
      <c r="U6" s="63"/>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4" t="s">
        <v>26</v>
      </c>
      <c r="C8" s="67" t="s">
        <v>27</v>
      </c>
      <c r="D8" s="67"/>
      <c r="E8" s="67"/>
      <c r="F8" s="67"/>
      <c r="G8" s="67"/>
      <c r="H8" s="68"/>
      <c r="I8" s="73" t="s">
        <v>28</v>
      </c>
      <c r="J8" s="74"/>
      <c r="K8" s="74"/>
      <c r="L8" s="74"/>
      <c r="M8" s="74"/>
      <c r="N8" s="74"/>
      <c r="O8" s="74"/>
      <c r="P8" s="74"/>
      <c r="Q8" s="74"/>
      <c r="R8" s="74"/>
      <c r="S8" s="75"/>
      <c r="T8" s="76" t="s">
        <v>29</v>
      </c>
      <c r="U8" s="77"/>
    </row>
    <row r="9" spans="1:21" ht="19.5" customHeight="1" x14ac:dyDescent="0.2">
      <c r="B9" s="65"/>
      <c r="C9" s="69"/>
      <c r="D9" s="69"/>
      <c r="E9" s="69"/>
      <c r="F9" s="69"/>
      <c r="G9" s="69"/>
      <c r="H9" s="70"/>
      <c r="I9" s="78" t="s">
        <v>30</v>
      </c>
      <c r="J9" s="67"/>
      <c r="K9" s="67"/>
      <c r="L9" s="67" t="s">
        <v>31</v>
      </c>
      <c r="M9" s="67"/>
      <c r="N9" s="67"/>
      <c r="O9" s="67"/>
      <c r="P9" s="67" t="s">
        <v>32</v>
      </c>
      <c r="Q9" s="67" t="s">
        <v>33</v>
      </c>
      <c r="R9" s="81" t="s">
        <v>34</v>
      </c>
      <c r="S9" s="82"/>
      <c r="T9" s="67" t="s">
        <v>35</v>
      </c>
      <c r="U9" s="83" t="s">
        <v>36</v>
      </c>
    </row>
    <row r="10" spans="1:21" ht="38.25" customHeight="1" thickBot="1" x14ac:dyDescent="0.25">
      <c r="B10" s="66"/>
      <c r="C10" s="71"/>
      <c r="D10" s="71"/>
      <c r="E10" s="71"/>
      <c r="F10" s="71"/>
      <c r="G10" s="71"/>
      <c r="H10" s="72"/>
      <c r="I10" s="79"/>
      <c r="J10" s="80"/>
      <c r="K10" s="80"/>
      <c r="L10" s="80"/>
      <c r="M10" s="80"/>
      <c r="N10" s="80"/>
      <c r="O10" s="80"/>
      <c r="P10" s="80"/>
      <c r="Q10" s="80"/>
      <c r="R10" s="9" t="s">
        <v>37</v>
      </c>
      <c r="S10" s="10" t="s">
        <v>38</v>
      </c>
      <c r="T10" s="80"/>
      <c r="U10" s="84"/>
    </row>
    <row r="11" spans="1:21" ht="106.5" customHeight="1" thickTop="1" thickBot="1" x14ac:dyDescent="0.25">
      <c r="A11" s="11"/>
      <c r="B11" s="12" t="s">
        <v>39</v>
      </c>
      <c r="C11" s="85" t="s">
        <v>173</v>
      </c>
      <c r="D11" s="85"/>
      <c r="E11" s="85"/>
      <c r="F11" s="85"/>
      <c r="G11" s="85"/>
      <c r="H11" s="85"/>
      <c r="I11" s="85" t="s">
        <v>174</v>
      </c>
      <c r="J11" s="85"/>
      <c r="K11" s="85"/>
      <c r="L11" s="85" t="s">
        <v>175</v>
      </c>
      <c r="M11" s="85"/>
      <c r="N11" s="85"/>
      <c r="O11" s="85"/>
      <c r="P11" s="13" t="s">
        <v>43</v>
      </c>
      <c r="Q11" s="13" t="s">
        <v>44</v>
      </c>
      <c r="R11" s="42">
        <v>10</v>
      </c>
      <c r="S11" s="42">
        <v>10</v>
      </c>
      <c r="T11" s="42">
        <v>0</v>
      </c>
      <c r="U11" s="46">
        <f>0</f>
        <v>0</v>
      </c>
    </row>
    <row r="12" spans="1:21" ht="130.5" customHeight="1" thickTop="1" thickBot="1" x14ac:dyDescent="0.25">
      <c r="A12" s="11"/>
      <c r="B12" s="12" t="s">
        <v>45</v>
      </c>
      <c r="C12" s="85" t="s">
        <v>176</v>
      </c>
      <c r="D12" s="85"/>
      <c r="E12" s="85"/>
      <c r="F12" s="85"/>
      <c r="G12" s="85"/>
      <c r="H12" s="85"/>
      <c r="I12" s="85" t="s">
        <v>177</v>
      </c>
      <c r="J12" s="85"/>
      <c r="K12" s="85"/>
      <c r="L12" s="85" t="s">
        <v>178</v>
      </c>
      <c r="M12" s="85"/>
      <c r="N12" s="85"/>
      <c r="O12" s="85"/>
      <c r="P12" s="13" t="s">
        <v>43</v>
      </c>
      <c r="Q12" s="13" t="s">
        <v>44</v>
      </c>
      <c r="R12" s="42">
        <v>58.3</v>
      </c>
      <c r="S12" s="42">
        <v>58.3</v>
      </c>
      <c r="T12" s="42">
        <v>0</v>
      </c>
      <c r="U12" s="46">
        <f>0</f>
        <v>0</v>
      </c>
    </row>
    <row r="13" spans="1:21" ht="126" customHeight="1" thickTop="1" x14ac:dyDescent="0.2">
      <c r="A13" s="11"/>
      <c r="B13" s="12" t="s">
        <v>52</v>
      </c>
      <c r="C13" s="85" t="s">
        <v>179</v>
      </c>
      <c r="D13" s="85"/>
      <c r="E13" s="85"/>
      <c r="F13" s="85"/>
      <c r="G13" s="85"/>
      <c r="H13" s="85"/>
      <c r="I13" s="85" t="s">
        <v>180</v>
      </c>
      <c r="J13" s="85"/>
      <c r="K13" s="85"/>
      <c r="L13" s="85" t="s">
        <v>181</v>
      </c>
      <c r="M13" s="85"/>
      <c r="N13" s="85"/>
      <c r="O13" s="85"/>
      <c r="P13" s="13" t="s">
        <v>43</v>
      </c>
      <c r="Q13" s="13" t="s">
        <v>44</v>
      </c>
      <c r="R13" s="42">
        <v>30.7</v>
      </c>
      <c r="S13" s="42">
        <v>30.7</v>
      </c>
      <c r="T13" s="42">
        <v>64.44</v>
      </c>
      <c r="U13" s="46">
        <f>209.9</f>
        <v>209.9</v>
      </c>
    </row>
    <row r="14" spans="1:21" ht="135.75" customHeight="1" x14ac:dyDescent="0.2">
      <c r="A14" s="11"/>
      <c r="B14" s="14" t="s">
        <v>49</v>
      </c>
      <c r="C14" s="86" t="s">
        <v>182</v>
      </c>
      <c r="D14" s="86"/>
      <c r="E14" s="86"/>
      <c r="F14" s="86"/>
      <c r="G14" s="86"/>
      <c r="H14" s="86"/>
      <c r="I14" s="86" t="s">
        <v>183</v>
      </c>
      <c r="J14" s="86"/>
      <c r="K14" s="86"/>
      <c r="L14" s="86" t="s">
        <v>184</v>
      </c>
      <c r="M14" s="86"/>
      <c r="N14" s="86"/>
      <c r="O14" s="86"/>
      <c r="P14" s="15" t="s">
        <v>43</v>
      </c>
      <c r="Q14" s="15" t="s">
        <v>44</v>
      </c>
      <c r="R14" s="44">
        <v>1.96</v>
      </c>
      <c r="S14" s="44">
        <v>1.96</v>
      </c>
      <c r="T14" s="44">
        <v>2.79</v>
      </c>
      <c r="U14" s="47">
        <f>142.3</f>
        <v>142.30000000000001</v>
      </c>
    </row>
    <row r="15" spans="1:21" ht="156.75" customHeight="1" thickBot="1" x14ac:dyDescent="0.25">
      <c r="A15" s="11"/>
      <c r="B15" s="14" t="s">
        <v>49</v>
      </c>
      <c r="C15" s="86" t="s">
        <v>185</v>
      </c>
      <c r="D15" s="86"/>
      <c r="E15" s="86"/>
      <c r="F15" s="86"/>
      <c r="G15" s="86"/>
      <c r="H15" s="86"/>
      <c r="I15" s="86" t="s">
        <v>186</v>
      </c>
      <c r="J15" s="86"/>
      <c r="K15" s="86"/>
      <c r="L15" s="86" t="s">
        <v>187</v>
      </c>
      <c r="M15" s="86"/>
      <c r="N15" s="86"/>
      <c r="O15" s="86"/>
      <c r="P15" s="15" t="s">
        <v>43</v>
      </c>
      <c r="Q15" s="15" t="s">
        <v>44</v>
      </c>
      <c r="R15" s="44">
        <v>68.540000000000006</v>
      </c>
      <c r="S15" s="44">
        <v>68.540000000000006</v>
      </c>
      <c r="T15" s="44">
        <v>107.87</v>
      </c>
      <c r="U15" s="47">
        <f>157.4</f>
        <v>157.4</v>
      </c>
    </row>
    <row r="16" spans="1:21" ht="88.5" customHeight="1" thickTop="1" x14ac:dyDescent="0.2">
      <c r="A16" s="11"/>
      <c r="B16" s="12" t="s">
        <v>66</v>
      </c>
      <c r="C16" s="85" t="s">
        <v>188</v>
      </c>
      <c r="D16" s="85"/>
      <c r="E16" s="85"/>
      <c r="F16" s="85"/>
      <c r="G16" s="85"/>
      <c r="H16" s="85"/>
      <c r="I16" s="85" t="s">
        <v>189</v>
      </c>
      <c r="J16" s="85"/>
      <c r="K16" s="85"/>
      <c r="L16" s="85" t="s">
        <v>190</v>
      </c>
      <c r="M16" s="85"/>
      <c r="N16" s="85"/>
      <c r="O16" s="85"/>
      <c r="P16" s="13" t="s">
        <v>43</v>
      </c>
      <c r="Q16" s="13" t="s">
        <v>191</v>
      </c>
      <c r="R16" s="42">
        <v>48.7</v>
      </c>
      <c r="S16" s="42">
        <v>48.7</v>
      </c>
      <c r="T16" s="42">
        <v>98.45</v>
      </c>
      <c r="U16" s="46">
        <f>202.2</f>
        <v>202.2</v>
      </c>
    </row>
    <row r="17" spans="1:22" ht="96.75" customHeight="1" x14ac:dyDescent="0.2">
      <c r="A17" s="11"/>
      <c r="B17" s="14" t="s">
        <v>49</v>
      </c>
      <c r="C17" s="86" t="s">
        <v>192</v>
      </c>
      <c r="D17" s="86"/>
      <c r="E17" s="86"/>
      <c r="F17" s="86"/>
      <c r="G17" s="86"/>
      <c r="H17" s="86"/>
      <c r="I17" s="86" t="s">
        <v>193</v>
      </c>
      <c r="J17" s="86"/>
      <c r="K17" s="86"/>
      <c r="L17" s="86" t="s">
        <v>194</v>
      </c>
      <c r="M17" s="86"/>
      <c r="N17" s="86"/>
      <c r="O17" s="86"/>
      <c r="P17" s="15" t="s">
        <v>43</v>
      </c>
      <c r="Q17" s="15" t="s">
        <v>191</v>
      </c>
      <c r="R17" s="44">
        <v>96.2</v>
      </c>
      <c r="S17" s="44">
        <v>96.2</v>
      </c>
      <c r="T17" s="44">
        <v>87</v>
      </c>
      <c r="U17" s="47">
        <f>90.4</f>
        <v>90.4</v>
      </c>
    </row>
    <row r="18" spans="1:22" ht="91.5" customHeight="1" thickBot="1" x14ac:dyDescent="0.25">
      <c r="A18" s="11"/>
      <c r="B18" s="14" t="s">
        <v>49</v>
      </c>
      <c r="C18" s="86" t="s">
        <v>195</v>
      </c>
      <c r="D18" s="86"/>
      <c r="E18" s="86"/>
      <c r="F18" s="86"/>
      <c r="G18" s="86"/>
      <c r="H18" s="86"/>
      <c r="I18" s="86" t="s">
        <v>196</v>
      </c>
      <c r="J18" s="86"/>
      <c r="K18" s="86"/>
      <c r="L18" s="86" t="s">
        <v>197</v>
      </c>
      <c r="M18" s="86"/>
      <c r="N18" s="86"/>
      <c r="O18" s="86"/>
      <c r="P18" s="15" t="s">
        <v>43</v>
      </c>
      <c r="Q18" s="15" t="s">
        <v>191</v>
      </c>
      <c r="R18" s="44">
        <v>93.1</v>
      </c>
      <c r="S18" s="44">
        <v>93.1</v>
      </c>
      <c r="T18" s="44">
        <v>80.900000000000006</v>
      </c>
      <c r="U18" s="47">
        <f>86.9</f>
        <v>86.9</v>
      </c>
    </row>
    <row r="19" spans="1:22" ht="14.25" customHeight="1" thickTop="1" thickBot="1" x14ac:dyDescent="0.25">
      <c r="B19" s="4" t="s">
        <v>77</v>
      </c>
      <c r="C19" s="5"/>
      <c r="D19" s="5"/>
      <c r="E19" s="5"/>
      <c r="F19" s="5"/>
      <c r="G19" s="5"/>
      <c r="H19" s="6"/>
      <c r="I19" s="6"/>
      <c r="J19" s="6"/>
      <c r="K19" s="6"/>
      <c r="L19" s="6"/>
      <c r="M19" s="6"/>
      <c r="N19" s="6"/>
      <c r="O19" s="6"/>
      <c r="P19" s="6"/>
      <c r="Q19" s="6"/>
      <c r="R19" s="6"/>
      <c r="S19" s="6"/>
      <c r="T19" s="6"/>
      <c r="U19" s="7"/>
      <c r="V19" s="16"/>
    </row>
    <row r="20" spans="1:22" ht="26.25" customHeight="1" thickTop="1" x14ac:dyDescent="0.2">
      <c r="B20" s="17"/>
      <c r="C20" s="18"/>
      <c r="D20" s="18"/>
      <c r="E20" s="18"/>
      <c r="F20" s="18"/>
      <c r="G20" s="18"/>
      <c r="H20" s="19"/>
      <c r="I20" s="19"/>
      <c r="J20" s="19"/>
      <c r="K20" s="19"/>
      <c r="L20" s="19"/>
      <c r="M20" s="19"/>
      <c r="N20" s="19"/>
      <c r="O20" s="19"/>
      <c r="P20" s="19"/>
      <c r="Q20" s="19"/>
      <c r="R20" s="20"/>
      <c r="S20" s="21" t="s">
        <v>34</v>
      </c>
      <c r="T20" s="21" t="s">
        <v>78</v>
      </c>
      <c r="U20" s="8" t="s">
        <v>79</v>
      </c>
    </row>
    <row r="21" spans="1:22" ht="36.75" customHeight="1" thickBot="1" x14ac:dyDescent="0.25">
      <c r="B21" s="22"/>
      <c r="C21" s="23"/>
      <c r="D21" s="23"/>
      <c r="E21" s="23"/>
      <c r="F21" s="23"/>
      <c r="G21" s="23"/>
      <c r="H21" s="24"/>
      <c r="I21" s="24"/>
      <c r="J21" s="24"/>
      <c r="K21" s="24"/>
      <c r="L21" s="24"/>
      <c r="M21" s="24"/>
      <c r="N21" s="24"/>
      <c r="O21" s="24"/>
      <c r="P21" s="24"/>
      <c r="Q21" s="24"/>
      <c r="R21" s="24"/>
      <c r="S21" s="25" t="s">
        <v>80</v>
      </c>
      <c r="T21" s="26" t="s">
        <v>80</v>
      </c>
      <c r="U21" s="26" t="s">
        <v>81</v>
      </c>
    </row>
    <row r="22" spans="1:22" ht="19.5" customHeight="1" thickBot="1" x14ac:dyDescent="0.25">
      <c r="B22" s="90" t="s">
        <v>82</v>
      </c>
      <c r="C22" s="91"/>
      <c r="D22" s="91"/>
      <c r="E22" s="27"/>
      <c r="F22" s="27"/>
      <c r="G22" s="27"/>
      <c r="H22" s="28"/>
      <c r="I22" s="28"/>
      <c r="J22" s="28"/>
      <c r="K22" s="28"/>
      <c r="L22" s="28"/>
      <c r="M22" s="28"/>
      <c r="N22" s="28"/>
      <c r="O22" s="28"/>
      <c r="P22" s="29"/>
      <c r="Q22" s="29"/>
      <c r="R22" s="29"/>
      <c r="S22" s="50">
        <v>287</v>
      </c>
      <c r="T22" s="50">
        <v>521.58489792</v>
      </c>
      <c r="U22" s="51">
        <f>+IF(ISERR(T22/S22*100),"N/A",ROUND(T22/S22*100,1))</f>
        <v>181.7</v>
      </c>
    </row>
    <row r="23" spans="1:22" ht="19.5" customHeight="1" thickBot="1" x14ac:dyDescent="0.25">
      <c r="B23" s="92" t="s">
        <v>83</v>
      </c>
      <c r="C23" s="93"/>
      <c r="D23" s="93"/>
      <c r="E23" s="30"/>
      <c r="F23" s="30"/>
      <c r="G23" s="30"/>
      <c r="H23" s="31"/>
      <c r="I23" s="31"/>
      <c r="J23" s="31"/>
      <c r="K23" s="31"/>
      <c r="L23" s="31"/>
      <c r="M23" s="31"/>
      <c r="N23" s="31"/>
      <c r="O23" s="31"/>
      <c r="P23" s="32"/>
      <c r="Q23" s="32"/>
      <c r="R23" s="32"/>
      <c r="S23" s="50">
        <v>521.58489792</v>
      </c>
      <c r="T23" s="50">
        <v>521.58489792</v>
      </c>
      <c r="U23" s="51">
        <f>+IF(ISERR(T23/S23*100),"N/A",ROUND(T23/S23*100,1))</f>
        <v>100</v>
      </c>
    </row>
    <row r="24" spans="1:22" ht="14.85" customHeight="1" thickTop="1" thickBot="1" x14ac:dyDescent="0.25">
      <c r="B24" s="4" t="s">
        <v>84</v>
      </c>
      <c r="C24" s="5"/>
      <c r="D24" s="5"/>
      <c r="E24" s="5"/>
      <c r="F24" s="5"/>
      <c r="G24" s="5"/>
      <c r="H24" s="6"/>
      <c r="I24" s="6"/>
      <c r="J24" s="6"/>
      <c r="K24" s="6"/>
      <c r="L24" s="6"/>
      <c r="M24" s="6"/>
      <c r="N24" s="6"/>
      <c r="O24" s="6"/>
      <c r="P24" s="6"/>
      <c r="Q24" s="6"/>
      <c r="R24" s="6"/>
      <c r="S24" s="6"/>
      <c r="T24" s="6"/>
      <c r="U24" s="7"/>
    </row>
    <row r="25" spans="1:22" ht="44.25" customHeight="1" thickTop="1" x14ac:dyDescent="0.2">
      <c r="B25" s="87" t="s">
        <v>85</v>
      </c>
      <c r="C25" s="88"/>
      <c r="D25" s="88"/>
      <c r="E25" s="88"/>
      <c r="F25" s="88"/>
      <c r="G25" s="88"/>
      <c r="H25" s="88"/>
      <c r="I25" s="88"/>
      <c r="J25" s="88"/>
      <c r="K25" s="88"/>
      <c r="L25" s="88"/>
      <c r="M25" s="88"/>
      <c r="N25" s="88"/>
      <c r="O25" s="88"/>
      <c r="P25" s="88"/>
      <c r="Q25" s="88"/>
      <c r="R25" s="88"/>
      <c r="S25" s="88"/>
      <c r="T25" s="88"/>
      <c r="U25" s="89"/>
    </row>
    <row r="26" spans="1:22" ht="61.5" customHeight="1" x14ac:dyDescent="0.2">
      <c r="B26" s="94" t="s">
        <v>259</v>
      </c>
      <c r="C26" s="95"/>
      <c r="D26" s="95"/>
      <c r="E26" s="95"/>
      <c r="F26" s="95"/>
      <c r="G26" s="95"/>
      <c r="H26" s="95"/>
      <c r="I26" s="95"/>
      <c r="J26" s="95"/>
      <c r="K26" s="95"/>
      <c r="L26" s="95"/>
      <c r="M26" s="95"/>
      <c r="N26" s="95"/>
      <c r="O26" s="95"/>
      <c r="P26" s="95"/>
      <c r="Q26" s="95"/>
      <c r="R26" s="95"/>
      <c r="S26" s="95"/>
      <c r="T26" s="95"/>
      <c r="U26" s="96"/>
    </row>
    <row r="27" spans="1:22" ht="93.95" customHeight="1" x14ac:dyDescent="0.2">
      <c r="B27" s="94" t="s">
        <v>260</v>
      </c>
      <c r="C27" s="95"/>
      <c r="D27" s="95"/>
      <c r="E27" s="95"/>
      <c r="F27" s="95"/>
      <c r="G27" s="95"/>
      <c r="H27" s="95"/>
      <c r="I27" s="95"/>
      <c r="J27" s="95"/>
      <c r="K27" s="95"/>
      <c r="L27" s="95"/>
      <c r="M27" s="95"/>
      <c r="N27" s="95"/>
      <c r="O27" s="95"/>
      <c r="P27" s="95"/>
      <c r="Q27" s="95"/>
      <c r="R27" s="95"/>
      <c r="S27" s="95"/>
      <c r="T27" s="95"/>
      <c r="U27" s="96"/>
    </row>
    <row r="28" spans="1:22" ht="49.5" customHeight="1" x14ac:dyDescent="0.2">
      <c r="B28" s="94" t="s">
        <v>261</v>
      </c>
      <c r="C28" s="95"/>
      <c r="D28" s="95"/>
      <c r="E28" s="95"/>
      <c r="F28" s="95"/>
      <c r="G28" s="95"/>
      <c r="H28" s="95"/>
      <c r="I28" s="95"/>
      <c r="J28" s="95"/>
      <c r="K28" s="95"/>
      <c r="L28" s="95"/>
      <c r="M28" s="95"/>
      <c r="N28" s="95"/>
      <c r="O28" s="95"/>
      <c r="P28" s="95"/>
      <c r="Q28" s="95"/>
      <c r="R28" s="95"/>
      <c r="S28" s="95"/>
      <c r="T28" s="95"/>
      <c r="U28" s="96"/>
    </row>
    <row r="29" spans="1:22" ht="53.25" customHeight="1" x14ac:dyDescent="0.2">
      <c r="B29" s="94" t="s">
        <v>262</v>
      </c>
      <c r="C29" s="95"/>
      <c r="D29" s="95"/>
      <c r="E29" s="95"/>
      <c r="F29" s="95"/>
      <c r="G29" s="95"/>
      <c r="H29" s="95"/>
      <c r="I29" s="95"/>
      <c r="J29" s="95"/>
      <c r="K29" s="95"/>
      <c r="L29" s="95"/>
      <c r="M29" s="95"/>
      <c r="N29" s="95"/>
      <c r="O29" s="95"/>
      <c r="P29" s="95"/>
      <c r="Q29" s="95"/>
      <c r="R29" s="95"/>
      <c r="S29" s="95"/>
      <c r="T29" s="95"/>
      <c r="U29" s="96"/>
    </row>
    <row r="30" spans="1:22" ht="46.5" customHeight="1" x14ac:dyDescent="0.2">
      <c r="B30" s="94" t="s">
        <v>263</v>
      </c>
      <c r="C30" s="95"/>
      <c r="D30" s="95"/>
      <c r="E30" s="95"/>
      <c r="F30" s="95"/>
      <c r="G30" s="95"/>
      <c r="H30" s="95"/>
      <c r="I30" s="95"/>
      <c r="J30" s="95"/>
      <c r="K30" s="95"/>
      <c r="L30" s="95"/>
      <c r="M30" s="95"/>
      <c r="N30" s="95"/>
      <c r="O30" s="95"/>
      <c r="P30" s="95"/>
      <c r="Q30" s="95"/>
      <c r="R30" s="95"/>
      <c r="S30" s="95"/>
      <c r="T30" s="95"/>
      <c r="U30" s="96"/>
    </row>
    <row r="31" spans="1:22" ht="42.75" customHeight="1" x14ac:dyDescent="0.2">
      <c r="B31" s="94" t="s">
        <v>264</v>
      </c>
      <c r="C31" s="95"/>
      <c r="D31" s="95"/>
      <c r="E31" s="95"/>
      <c r="F31" s="95"/>
      <c r="G31" s="95"/>
      <c r="H31" s="95"/>
      <c r="I31" s="95"/>
      <c r="J31" s="95"/>
      <c r="K31" s="95"/>
      <c r="L31" s="95"/>
      <c r="M31" s="95"/>
      <c r="N31" s="95"/>
      <c r="O31" s="95"/>
      <c r="P31" s="95"/>
      <c r="Q31" s="95"/>
      <c r="R31" s="95"/>
      <c r="S31" s="95"/>
      <c r="T31" s="95"/>
      <c r="U31" s="96"/>
    </row>
    <row r="32" spans="1:22" ht="71.25" customHeight="1" x14ac:dyDescent="0.2">
      <c r="B32" s="94" t="s">
        <v>265</v>
      </c>
      <c r="C32" s="95"/>
      <c r="D32" s="95"/>
      <c r="E32" s="95"/>
      <c r="F32" s="95"/>
      <c r="G32" s="95"/>
      <c r="H32" s="95"/>
      <c r="I32" s="95"/>
      <c r="J32" s="95"/>
      <c r="K32" s="95"/>
      <c r="L32" s="95"/>
      <c r="M32" s="95"/>
      <c r="N32" s="95"/>
      <c r="O32" s="95"/>
      <c r="P32" s="95"/>
      <c r="Q32" s="95"/>
      <c r="R32" s="95"/>
      <c r="S32" s="95"/>
      <c r="T32" s="95"/>
      <c r="U32" s="96"/>
    </row>
    <row r="33" spans="2:21" ht="75.75" customHeight="1" thickBot="1" x14ac:dyDescent="0.25">
      <c r="B33" s="97" t="s">
        <v>266</v>
      </c>
      <c r="C33" s="98"/>
      <c r="D33" s="98"/>
      <c r="E33" s="98"/>
      <c r="F33" s="98"/>
      <c r="G33" s="98"/>
      <c r="H33" s="98"/>
      <c r="I33" s="98"/>
      <c r="J33" s="98"/>
      <c r="K33" s="98"/>
      <c r="L33" s="98"/>
      <c r="M33" s="98"/>
      <c r="N33" s="98"/>
      <c r="O33" s="98"/>
      <c r="P33" s="98"/>
      <c r="Q33" s="98"/>
      <c r="R33" s="98"/>
      <c r="S33" s="98"/>
      <c r="T33" s="98"/>
      <c r="U33" s="99"/>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4"/>
  <sheetViews>
    <sheetView tabSelected="1" topLeftCell="K17" zoomScale="80" zoomScaleNormal="80" zoomScaleSheetLayoutView="80" workbookViewId="0">
      <selection activeCell="S26" sqref="S26"/>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875" style="1" customWidth="1"/>
    <col min="19" max="19" width="13" style="1" customWidth="1"/>
    <col min="20" max="20" width="10.75" style="1" customWidth="1"/>
    <col min="21" max="21" width="12.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198</v>
      </c>
      <c r="D4" s="59" t="s">
        <v>199</v>
      </c>
      <c r="E4" s="59"/>
      <c r="F4" s="59"/>
      <c r="G4" s="59"/>
      <c r="H4" s="59"/>
      <c r="I4" s="35"/>
      <c r="J4" s="36" t="s">
        <v>9</v>
      </c>
      <c r="K4" s="37" t="s">
        <v>10</v>
      </c>
      <c r="L4" s="60" t="s">
        <v>11</v>
      </c>
      <c r="M4" s="60"/>
      <c r="N4" s="60"/>
      <c r="O4" s="60"/>
      <c r="P4" s="36" t="s">
        <v>12</v>
      </c>
      <c r="Q4" s="60" t="s">
        <v>13</v>
      </c>
      <c r="R4" s="60"/>
      <c r="S4" s="36" t="s">
        <v>14</v>
      </c>
      <c r="T4" s="60" t="s">
        <v>15</v>
      </c>
      <c r="U4" s="61"/>
    </row>
    <row r="5" spans="1:21" ht="15.75" customHeight="1" x14ac:dyDescent="0.2">
      <c r="B5" s="56" t="s">
        <v>16</v>
      </c>
      <c r="C5" s="57"/>
      <c r="D5" s="57"/>
      <c r="E5" s="57"/>
      <c r="F5" s="57"/>
      <c r="G5" s="57"/>
      <c r="H5" s="57"/>
      <c r="I5" s="57"/>
      <c r="J5" s="57"/>
      <c r="K5" s="57"/>
      <c r="L5" s="57"/>
      <c r="M5" s="57"/>
      <c r="N5" s="57"/>
      <c r="O5" s="57"/>
      <c r="P5" s="57"/>
      <c r="Q5" s="57"/>
      <c r="R5" s="57"/>
      <c r="S5" s="57"/>
      <c r="T5" s="57"/>
      <c r="U5" s="58"/>
    </row>
    <row r="6" spans="1:21" ht="68.25" customHeight="1" thickBot="1" x14ac:dyDescent="0.25">
      <c r="B6" s="38" t="s">
        <v>17</v>
      </c>
      <c r="C6" s="62" t="s">
        <v>18</v>
      </c>
      <c r="D6" s="62"/>
      <c r="E6" s="62"/>
      <c r="F6" s="62"/>
      <c r="G6" s="62"/>
      <c r="H6" s="39"/>
      <c r="I6" s="39"/>
      <c r="J6" s="39" t="s">
        <v>19</v>
      </c>
      <c r="K6" s="62" t="s">
        <v>20</v>
      </c>
      <c r="L6" s="62"/>
      <c r="M6" s="62"/>
      <c r="N6" s="40"/>
      <c r="O6" s="39" t="s">
        <v>21</v>
      </c>
      <c r="P6" s="62" t="s">
        <v>200</v>
      </c>
      <c r="Q6" s="62"/>
      <c r="R6" s="41"/>
      <c r="S6" s="39" t="s">
        <v>23</v>
      </c>
      <c r="T6" s="62" t="s">
        <v>107</v>
      </c>
      <c r="U6" s="63"/>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4" t="s">
        <v>26</v>
      </c>
      <c r="C8" s="67" t="s">
        <v>27</v>
      </c>
      <c r="D8" s="67"/>
      <c r="E8" s="67"/>
      <c r="F8" s="67"/>
      <c r="G8" s="67"/>
      <c r="H8" s="68"/>
      <c r="I8" s="73" t="s">
        <v>28</v>
      </c>
      <c r="J8" s="74"/>
      <c r="K8" s="74"/>
      <c r="L8" s="74"/>
      <c r="M8" s="74"/>
      <c r="N8" s="74"/>
      <c r="O8" s="74"/>
      <c r="P8" s="74"/>
      <c r="Q8" s="74"/>
      <c r="R8" s="74"/>
      <c r="S8" s="75"/>
      <c r="T8" s="76" t="s">
        <v>29</v>
      </c>
      <c r="U8" s="77"/>
    </row>
    <row r="9" spans="1:21" ht="19.5" customHeight="1" x14ac:dyDescent="0.2">
      <c r="B9" s="65"/>
      <c r="C9" s="69"/>
      <c r="D9" s="69"/>
      <c r="E9" s="69"/>
      <c r="F9" s="69"/>
      <c r="G9" s="69"/>
      <c r="H9" s="70"/>
      <c r="I9" s="78" t="s">
        <v>30</v>
      </c>
      <c r="J9" s="67"/>
      <c r="K9" s="67"/>
      <c r="L9" s="67" t="s">
        <v>31</v>
      </c>
      <c r="M9" s="67"/>
      <c r="N9" s="67"/>
      <c r="O9" s="67"/>
      <c r="P9" s="67" t="s">
        <v>32</v>
      </c>
      <c r="Q9" s="67" t="s">
        <v>33</v>
      </c>
      <c r="R9" s="81" t="s">
        <v>34</v>
      </c>
      <c r="S9" s="82"/>
      <c r="T9" s="67" t="s">
        <v>35</v>
      </c>
      <c r="U9" s="83" t="s">
        <v>36</v>
      </c>
    </row>
    <row r="10" spans="1:21" ht="38.25" customHeight="1" thickBot="1" x14ac:dyDescent="0.25">
      <c r="B10" s="66"/>
      <c r="C10" s="71"/>
      <c r="D10" s="71"/>
      <c r="E10" s="71"/>
      <c r="F10" s="71"/>
      <c r="G10" s="71"/>
      <c r="H10" s="72"/>
      <c r="I10" s="79"/>
      <c r="J10" s="80"/>
      <c r="K10" s="80"/>
      <c r="L10" s="80"/>
      <c r="M10" s="80"/>
      <c r="N10" s="80"/>
      <c r="O10" s="80"/>
      <c r="P10" s="80"/>
      <c r="Q10" s="80"/>
      <c r="R10" s="9" t="s">
        <v>37</v>
      </c>
      <c r="S10" s="10" t="s">
        <v>38</v>
      </c>
      <c r="T10" s="80"/>
      <c r="U10" s="84"/>
    </row>
    <row r="11" spans="1:21" ht="75" customHeight="1" thickTop="1" x14ac:dyDescent="0.2">
      <c r="A11" s="11"/>
      <c r="B11" s="12" t="s">
        <v>39</v>
      </c>
      <c r="C11" s="85" t="s">
        <v>201</v>
      </c>
      <c r="D11" s="85"/>
      <c r="E11" s="85"/>
      <c r="F11" s="85"/>
      <c r="G11" s="85"/>
      <c r="H11" s="85"/>
      <c r="I11" s="85" t="s">
        <v>202</v>
      </c>
      <c r="J11" s="85"/>
      <c r="K11" s="85"/>
      <c r="L11" s="85" t="s">
        <v>203</v>
      </c>
      <c r="M11" s="85"/>
      <c r="N11" s="85"/>
      <c r="O11" s="85"/>
      <c r="P11" s="13" t="s">
        <v>204</v>
      </c>
      <c r="Q11" s="13" t="s">
        <v>44</v>
      </c>
      <c r="R11" s="42" t="s">
        <v>205</v>
      </c>
      <c r="S11" s="42">
        <v>123.5</v>
      </c>
      <c r="T11" s="42">
        <v>120.23</v>
      </c>
      <c r="U11" s="46">
        <f>97.35</f>
        <v>97.35</v>
      </c>
    </row>
    <row r="12" spans="1:21" ht="75" customHeight="1" thickBot="1" x14ac:dyDescent="0.25">
      <c r="A12" s="11"/>
      <c r="B12" s="14" t="s">
        <v>49</v>
      </c>
      <c r="C12" s="86" t="s">
        <v>49</v>
      </c>
      <c r="D12" s="86"/>
      <c r="E12" s="86"/>
      <c r="F12" s="86"/>
      <c r="G12" s="86"/>
      <c r="H12" s="86"/>
      <c r="I12" s="86" t="s">
        <v>206</v>
      </c>
      <c r="J12" s="86"/>
      <c r="K12" s="86"/>
      <c r="L12" s="86" t="s">
        <v>207</v>
      </c>
      <c r="M12" s="86"/>
      <c r="N12" s="86"/>
      <c r="O12" s="86"/>
      <c r="P12" s="15" t="s">
        <v>43</v>
      </c>
      <c r="Q12" s="15" t="s">
        <v>44</v>
      </c>
      <c r="R12" s="44">
        <v>1</v>
      </c>
      <c r="S12" s="44">
        <v>1</v>
      </c>
      <c r="T12" s="44">
        <v>8.4</v>
      </c>
      <c r="U12" s="47">
        <f>840</f>
        <v>840</v>
      </c>
    </row>
    <row r="13" spans="1:21" ht="126.75" customHeight="1" thickTop="1" x14ac:dyDescent="0.2">
      <c r="A13" s="11"/>
      <c r="B13" s="12" t="s">
        <v>45</v>
      </c>
      <c r="C13" s="85" t="s">
        <v>208</v>
      </c>
      <c r="D13" s="85"/>
      <c r="E13" s="85"/>
      <c r="F13" s="85"/>
      <c r="G13" s="85"/>
      <c r="H13" s="85"/>
      <c r="I13" s="85" t="s">
        <v>209</v>
      </c>
      <c r="J13" s="85"/>
      <c r="K13" s="85"/>
      <c r="L13" s="85" t="s">
        <v>210</v>
      </c>
      <c r="M13" s="85"/>
      <c r="N13" s="85"/>
      <c r="O13" s="85"/>
      <c r="P13" s="13" t="s">
        <v>43</v>
      </c>
      <c r="Q13" s="13" t="s">
        <v>44</v>
      </c>
      <c r="R13" s="42">
        <v>2</v>
      </c>
      <c r="S13" s="42">
        <v>2</v>
      </c>
      <c r="T13" s="42">
        <v>2</v>
      </c>
      <c r="U13" s="46">
        <f>100</f>
        <v>100</v>
      </c>
    </row>
    <row r="14" spans="1:21" ht="108" customHeight="1" thickBot="1" x14ac:dyDescent="0.25">
      <c r="A14" s="11"/>
      <c r="B14" s="14" t="s">
        <v>49</v>
      </c>
      <c r="C14" s="86" t="s">
        <v>49</v>
      </c>
      <c r="D14" s="86"/>
      <c r="E14" s="86"/>
      <c r="F14" s="86"/>
      <c r="G14" s="86"/>
      <c r="H14" s="86"/>
      <c r="I14" s="86" t="s">
        <v>211</v>
      </c>
      <c r="J14" s="86"/>
      <c r="K14" s="86"/>
      <c r="L14" s="86" t="s">
        <v>212</v>
      </c>
      <c r="M14" s="86"/>
      <c r="N14" s="86"/>
      <c r="O14" s="86"/>
      <c r="P14" s="15" t="s">
        <v>43</v>
      </c>
      <c r="Q14" s="15" t="s">
        <v>44</v>
      </c>
      <c r="R14" s="44">
        <v>0.9</v>
      </c>
      <c r="S14" s="44">
        <v>0.9</v>
      </c>
      <c r="T14" s="44">
        <v>0.9</v>
      </c>
      <c r="U14" s="47">
        <f>100</f>
        <v>100</v>
      </c>
    </row>
    <row r="15" spans="1:21" ht="115.5" customHeight="1" thickTop="1" x14ac:dyDescent="0.2">
      <c r="A15" s="11"/>
      <c r="B15" s="12" t="s">
        <v>52</v>
      </c>
      <c r="C15" s="85" t="s">
        <v>213</v>
      </c>
      <c r="D15" s="85"/>
      <c r="E15" s="85"/>
      <c r="F15" s="85"/>
      <c r="G15" s="85"/>
      <c r="H15" s="85"/>
      <c r="I15" s="85" t="s">
        <v>214</v>
      </c>
      <c r="J15" s="85"/>
      <c r="K15" s="85"/>
      <c r="L15" s="85" t="s">
        <v>215</v>
      </c>
      <c r="M15" s="85"/>
      <c r="N15" s="85"/>
      <c r="O15" s="85"/>
      <c r="P15" s="13" t="s">
        <v>216</v>
      </c>
      <c r="Q15" s="13" t="s">
        <v>139</v>
      </c>
      <c r="R15" s="42">
        <v>1.01</v>
      </c>
      <c r="S15" s="42">
        <v>1.01</v>
      </c>
      <c r="T15" s="42">
        <v>0.91</v>
      </c>
      <c r="U15" s="46">
        <f>90.1</f>
        <v>90.1</v>
      </c>
    </row>
    <row r="16" spans="1:21" ht="135" customHeight="1" x14ac:dyDescent="0.2">
      <c r="A16" s="11"/>
      <c r="B16" s="14" t="s">
        <v>49</v>
      </c>
      <c r="C16" s="86" t="s">
        <v>49</v>
      </c>
      <c r="D16" s="86"/>
      <c r="E16" s="86"/>
      <c r="F16" s="86"/>
      <c r="G16" s="86"/>
      <c r="H16" s="86"/>
      <c r="I16" s="86" t="s">
        <v>217</v>
      </c>
      <c r="J16" s="86"/>
      <c r="K16" s="86"/>
      <c r="L16" s="86" t="s">
        <v>218</v>
      </c>
      <c r="M16" s="86"/>
      <c r="N16" s="86"/>
      <c r="O16" s="86"/>
      <c r="P16" s="15" t="s">
        <v>43</v>
      </c>
      <c r="Q16" s="15" t="s">
        <v>139</v>
      </c>
      <c r="R16" s="44">
        <v>2</v>
      </c>
      <c r="S16" s="44">
        <v>2</v>
      </c>
      <c r="T16" s="44">
        <v>2</v>
      </c>
      <c r="U16" s="47">
        <f>100</f>
        <v>100</v>
      </c>
    </row>
    <row r="17" spans="1:22" ht="90" customHeight="1" thickBot="1" x14ac:dyDescent="0.25">
      <c r="A17" s="11"/>
      <c r="B17" s="14" t="s">
        <v>49</v>
      </c>
      <c r="C17" s="86" t="s">
        <v>49</v>
      </c>
      <c r="D17" s="86"/>
      <c r="E17" s="86"/>
      <c r="F17" s="86"/>
      <c r="G17" s="86"/>
      <c r="H17" s="86"/>
      <c r="I17" s="86" t="s">
        <v>219</v>
      </c>
      <c r="J17" s="86"/>
      <c r="K17" s="86"/>
      <c r="L17" s="86" t="s">
        <v>220</v>
      </c>
      <c r="M17" s="86"/>
      <c r="N17" s="86"/>
      <c r="O17" s="86"/>
      <c r="P17" s="15" t="s">
        <v>43</v>
      </c>
      <c r="Q17" s="15" t="s">
        <v>139</v>
      </c>
      <c r="R17" s="44">
        <v>90</v>
      </c>
      <c r="S17" s="44">
        <v>90</v>
      </c>
      <c r="T17" s="44">
        <v>102.22</v>
      </c>
      <c r="U17" s="47">
        <f>113.6</f>
        <v>113.6</v>
      </c>
    </row>
    <row r="18" spans="1:22" ht="84.75" customHeight="1" thickTop="1" x14ac:dyDescent="0.2">
      <c r="A18" s="11"/>
      <c r="B18" s="12" t="s">
        <v>66</v>
      </c>
      <c r="C18" s="85" t="s">
        <v>221</v>
      </c>
      <c r="D18" s="85"/>
      <c r="E18" s="85"/>
      <c r="F18" s="85"/>
      <c r="G18" s="85"/>
      <c r="H18" s="85"/>
      <c r="I18" s="85" t="s">
        <v>222</v>
      </c>
      <c r="J18" s="85"/>
      <c r="K18" s="85"/>
      <c r="L18" s="85" t="s">
        <v>223</v>
      </c>
      <c r="M18" s="85"/>
      <c r="N18" s="85"/>
      <c r="O18" s="85"/>
      <c r="P18" s="13" t="s">
        <v>43</v>
      </c>
      <c r="Q18" s="13" t="s">
        <v>56</v>
      </c>
      <c r="R18" s="42">
        <v>98</v>
      </c>
      <c r="S18" s="42">
        <v>98</v>
      </c>
      <c r="T18" s="42">
        <v>97.17</v>
      </c>
      <c r="U18" s="46">
        <f>99.2</f>
        <v>99.2</v>
      </c>
    </row>
    <row r="19" spans="1:22" ht="88.5" customHeight="1" x14ac:dyDescent="0.2">
      <c r="A19" s="11"/>
      <c r="B19" s="14" t="s">
        <v>49</v>
      </c>
      <c r="C19" s="86" t="s">
        <v>224</v>
      </c>
      <c r="D19" s="86"/>
      <c r="E19" s="86"/>
      <c r="F19" s="86"/>
      <c r="G19" s="86"/>
      <c r="H19" s="86"/>
      <c r="I19" s="86" t="s">
        <v>225</v>
      </c>
      <c r="J19" s="86"/>
      <c r="K19" s="86"/>
      <c r="L19" s="86" t="s">
        <v>226</v>
      </c>
      <c r="M19" s="86"/>
      <c r="N19" s="86"/>
      <c r="O19" s="86"/>
      <c r="P19" s="15" t="s">
        <v>43</v>
      </c>
      <c r="Q19" s="15" t="s">
        <v>56</v>
      </c>
      <c r="R19" s="44">
        <v>99</v>
      </c>
      <c r="S19" s="44">
        <v>99</v>
      </c>
      <c r="T19" s="44">
        <v>100</v>
      </c>
      <c r="U19" s="47">
        <f>101</f>
        <v>101</v>
      </c>
    </row>
    <row r="20" spans="1:22" ht="92.25" customHeight="1" thickBot="1" x14ac:dyDescent="0.25">
      <c r="A20" s="11"/>
      <c r="B20" s="14" t="s">
        <v>49</v>
      </c>
      <c r="C20" s="86" t="s">
        <v>227</v>
      </c>
      <c r="D20" s="86"/>
      <c r="E20" s="86"/>
      <c r="F20" s="86"/>
      <c r="G20" s="86"/>
      <c r="H20" s="86"/>
      <c r="I20" s="86" t="s">
        <v>228</v>
      </c>
      <c r="J20" s="86"/>
      <c r="K20" s="86"/>
      <c r="L20" s="86" t="s">
        <v>229</v>
      </c>
      <c r="M20" s="86"/>
      <c r="N20" s="86"/>
      <c r="O20" s="86"/>
      <c r="P20" s="15" t="s">
        <v>43</v>
      </c>
      <c r="Q20" s="15" t="s">
        <v>56</v>
      </c>
      <c r="R20" s="44">
        <v>100</v>
      </c>
      <c r="S20" s="44">
        <v>100</v>
      </c>
      <c r="T20" s="44">
        <v>100</v>
      </c>
      <c r="U20" s="47">
        <f>100</f>
        <v>100</v>
      </c>
    </row>
    <row r="21" spans="1:22" ht="14.25" customHeight="1" thickTop="1" thickBot="1" x14ac:dyDescent="0.25">
      <c r="B21" s="4" t="s">
        <v>77</v>
      </c>
      <c r="C21" s="5"/>
      <c r="D21" s="5"/>
      <c r="E21" s="5"/>
      <c r="F21" s="5"/>
      <c r="G21" s="5"/>
      <c r="H21" s="6"/>
      <c r="I21" s="6"/>
      <c r="J21" s="6"/>
      <c r="K21" s="6"/>
      <c r="L21" s="6"/>
      <c r="M21" s="6"/>
      <c r="N21" s="6"/>
      <c r="O21" s="6"/>
      <c r="P21" s="6"/>
      <c r="Q21" s="6"/>
      <c r="R21" s="6"/>
      <c r="S21" s="6"/>
      <c r="T21" s="6"/>
      <c r="U21" s="7"/>
      <c r="V21" s="16"/>
    </row>
    <row r="22" spans="1:22" ht="26.25" customHeight="1" thickTop="1" x14ac:dyDescent="0.2">
      <c r="B22" s="17"/>
      <c r="C22" s="18"/>
      <c r="D22" s="18"/>
      <c r="E22" s="18"/>
      <c r="F22" s="18"/>
      <c r="G22" s="18"/>
      <c r="H22" s="19"/>
      <c r="I22" s="19"/>
      <c r="J22" s="19"/>
      <c r="K22" s="19"/>
      <c r="L22" s="19"/>
      <c r="M22" s="19"/>
      <c r="N22" s="19"/>
      <c r="O22" s="19"/>
      <c r="P22" s="19"/>
      <c r="Q22" s="19"/>
      <c r="R22" s="20"/>
      <c r="S22" s="21" t="s">
        <v>34</v>
      </c>
      <c r="T22" s="21" t="s">
        <v>78</v>
      </c>
      <c r="U22" s="8" t="s">
        <v>79</v>
      </c>
    </row>
    <row r="23" spans="1:22" ht="47.25" customHeight="1" thickBot="1" x14ac:dyDescent="0.25">
      <c r="B23" s="22"/>
      <c r="C23" s="23"/>
      <c r="D23" s="23"/>
      <c r="E23" s="23"/>
      <c r="F23" s="23"/>
      <c r="G23" s="23"/>
      <c r="H23" s="24"/>
      <c r="I23" s="24"/>
      <c r="J23" s="24"/>
      <c r="K23" s="24"/>
      <c r="L23" s="24"/>
      <c r="M23" s="24"/>
      <c r="N23" s="24"/>
      <c r="O23" s="24"/>
      <c r="P23" s="24"/>
      <c r="Q23" s="24"/>
      <c r="R23" s="24"/>
      <c r="S23" s="25" t="s">
        <v>80</v>
      </c>
      <c r="T23" s="26" t="s">
        <v>80</v>
      </c>
      <c r="U23" s="26" t="s">
        <v>81</v>
      </c>
    </row>
    <row r="24" spans="1:22" ht="19.5" customHeight="1" thickBot="1" x14ac:dyDescent="0.25">
      <c r="B24" s="90" t="s">
        <v>82</v>
      </c>
      <c r="C24" s="91"/>
      <c r="D24" s="91"/>
      <c r="E24" s="27"/>
      <c r="F24" s="27"/>
      <c r="G24" s="27"/>
      <c r="H24" s="28"/>
      <c r="I24" s="28"/>
      <c r="J24" s="28"/>
      <c r="K24" s="28"/>
      <c r="L24" s="28"/>
      <c r="M24" s="28"/>
      <c r="N24" s="28"/>
      <c r="O24" s="28"/>
      <c r="P24" s="29"/>
      <c r="Q24" s="29"/>
      <c r="R24" s="29"/>
      <c r="S24" s="50">
        <v>3000</v>
      </c>
      <c r="T24" s="50">
        <v>2905.85648597</v>
      </c>
      <c r="U24" s="51">
        <f>+IF(ISERR(T24/S24*100),"N/A",ROUND(T24/S24*100,1))</f>
        <v>96.9</v>
      </c>
    </row>
    <row r="25" spans="1:22" ht="19.5" customHeight="1" thickBot="1" x14ac:dyDescent="0.25">
      <c r="B25" s="92" t="s">
        <v>83</v>
      </c>
      <c r="C25" s="93"/>
      <c r="D25" s="93"/>
      <c r="E25" s="30"/>
      <c r="F25" s="30"/>
      <c r="G25" s="30"/>
      <c r="H25" s="31"/>
      <c r="I25" s="31"/>
      <c r="J25" s="31"/>
      <c r="K25" s="31"/>
      <c r="L25" s="31"/>
      <c r="M25" s="31"/>
      <c r="N25" s="31"/>
      <c r="O25" s="31"/>
      <c r="P25" s="32"/>
      <c r="Q25" s="32"/>
      <c r="R25" s="32"/>
      <c r="S25" s="50">
        <v>2905.85648597</v>
      </c>
      <c r="T25" s="50">
        <v>2905.85648597</v>
      </c>
      <c r="U25" s="51">
        <f>+IF(ISERR(T25/S25*100),"N/A",ROUND(T25/S25*100,1))</f>
        <v>100</v>
      </c>
    </row>
    <row r="26" spans="1:22" ht="14.85" customHeight="1" thickTop="1" thickBot="1" x14ac:dyDescent="0.25">
      <c r="B26" s="4" t="s">
        <v>84</v>
      </c>
      <c r="C26" s="5"/>
      <c r="D26" s="5"/>
      <c r="E26" s="5"/>
      <c r="F26" s="5"/>
      <c r="G26" s="5"/>
      <c r="H26" s="6"/>
      <c r="I26" s="6"/>
      <c r="J26" s="6"/>
      <c r="K26" s="6"/>
      <c r="L26" s="6"/>
      <c r="M26" s="6"/>
      <c r="N26" s="6"/>
      <c r="O26" s="6"/>
      <c r="P26" s="6"/>
      <c r="Q26" s="6"/>
      <c r="R26" s="6"/>
      <c r="S26" s="6"/>
      <c r="T26" s="6"/>
      <c r="U26" s="7"/>
    </row>
    <row r="27" spans="1:22" ht="44.25" customHeight="1" thickTop="1" x14ac:dyDescent="0.2">
      <c r="B27" s="87" t="s">
        <v>85</v>
      </c>
      <c r="C27" s="88"/>
      <c r="D27" s="88"/>
      <c r="E27" s="88"/>
      <c r="F27" s="88"/>
      <c r="G27" s="88"/>
      <c r="H27" s="88"/>
      <c r="I27" s="88"/>
      <c r="J27" s="88"/>
      <c r="K27" s="88"/>
      <c r="L27" s="88"/>
      <c r="M27" s="88"/>
      <c r="N27" s="88"/>
      <c r="O27" s="88"/>
      <c r="P27" s="88"/>
      <c r="Q27" s="88"/>
      <c r="R27" s="88"/>
      <c r="S27" s="88"/>
      <c r="T27" s="88"/>
      <c r="U27" s="89"/>
    </row>
    <row r="28" spans="1:22" ht="57.75" customHeight="1" x14ac:dyDescent="0.2">
      <c r="B28" s="94" t="s">
        <v>268</v>
      </c>
      <c r="C28" s="95"/>
      <c r="D28" s="95"/>
      <c r="E28" s="95"/>
      <c r="F28" s="95"/>
      <c r="G28" s="95"/>
      <c r="H28" s="95"/>
      <c r="I28" s="95"/>
      <c r="J28" s="95"/>
      <c r="K28" s="95"/>
      <c r="L28" s="95"/>
      <c r="M28" s="95"/>
      <c r="N28" s="95"/>
      <c r="O28" s="95"/>
      <c r="P28" s="95"/>
      <c r="Q28" s="95"/>
      <c r="R28" s="95"/>
      <c r="S28" s="95"/>
      <c r="T28" s="95"/>
      <c r="U28" s="96"/>
    </row>
    <row r="29" spans="1:22" ht="67.5" customHeight="1" x14ac:dyDescent="0.2">
      <c r="B29" s="94" t="s">
        <v>269</v>
      </c>
      <c r="C29" s="95"/>
      <c r="D29" s="95"/>
      <c r="E29" s="95"/>
      <c r="F29" s="95"/>
      <c r="G29" s="95"/>
      <c r="H29" s="95"/>
      <c r="I29" s="95"/>
      <c r="J29" s="95"/>
      <c r="K29" s="95"/>
      <c r="L29" s="95"/>
      <c r="M29" s="95"/>
      <c r="N29" s="95"/>
      <c r="O29" s="95"/>
      <c r="P29" s="95"/>
      <c r="Q29" s="95"/>
      <c r="R29" s="95"/>
      <c r="S29" s="95"/>
      <c r="T29" s="95"/>
      <c r="U29" s="96"/>
    </row>
    <row r="30" spans="1:22" ht="69" customHeight="1" x14ac:dyDescent="0.2">
      <c r="B30" s="94" t="s">
        <v>270</v>
      </c>
      <c r="C30" s="95"/>
      <c r="D30" s="95"/>
      <c r="E30" s="95"/>
      <c r="F30" s="95"/>
      <c r="G30" s="95"/>
      <c r="H30" s="95"/>
      <c r="I30" s="95"/>
      <c r="J30" s="95"/>
      <c r="K30" s="95"/>
      <c r="L30" s="95"/>
      <c r="M30" s="95"/>
      <c r="N30" s="95"/>
      <c r="O30" s="95"/>
      <c r="P30" s="95"/>
      <c r="Q30" s="95"/>
      <c r="R30" s="95"/>
      <c r="S30" s="95"/>
      <c r="T30" s="95"/>
      <c r="U30" s="96"/>
    </row>
    <row r="31" spans="1:22" ht="61.5" customHeight="1" x14ac:dyDescent="0.2">
      <c r="B31" s="94" t="s">
        <v>271</v>
      </c>
      <c r="C31" s="95"/>
      <c r="D31" s="95"/>
      <c r="E31" s="95"/>
      <c r="F31" s="95"/>
      <c r="G31" s="95"/>
      <c r="H31" s="95"/>
      <c r="I31" s="95"/>
      <c r="J31" s="95"/>
      <c r="K31" s="95"/>
      <c r="L31" s="95"/>
      <c r="M31" s="95"/>
      <c r="N31" s="95"/>
      <c r="O31" s="95"/>
      <c r="P31" s="95"/>
      <c r="Q31" s="95"/>
      <c r="R31" s="95"/>
      <c r="S31" s="95"/>
      <c r="T31" s="95"/>
      <c r="U31" s="96"/>
    </row>
    <row r="32" spans="1:22" ht="190.35" customHeight="1" x14ac:dyDescent="0.2">
      <c r="B32" s="94" t="s">
        <v>272</v>
      </c>
      <c r="C32" s="95"/>
      <c r="D32" s="95"/>
      <c r="E32" s="95"/>
      <c r="F32" s="95"/>
      <c r="G32" s="95"/>
      <c r="H32" s="95"/>
      <c r="I32" s="95"/>
      <c r="J32" s="95"/>
      <c r="K32" s="95"/>
      <c r="L32" s="95"/>
      <c r="M32" s="95"/>
      <c r="N32" s="95"/>
      <c r="O32" s="95"/>
      <c r="P32" s="95"/>
      <c r="Q32" s="95"/>
      <c r="R32" s="95"/>
      <c r="S32" s="95"/>
      <c r="T32" s="95"/>
      <c r="U32" s="96"/>
    </row>
    <row r="33" spans="2:21" ht="61.5" customHeight="1" x14ac:dyDescent="0.2">
      <c r="B33" s="94" t="s">
        <v>273</v>
      </c>
      <c r="C33" s="95"/>
      <c r="D33" s="95"/>
      <c r="E33" s="95"/>
      <c r="F33" s="95"/>
      <c r="G33" s="95"/>
      <c r="H33" s="95"/>
      <c r="I33" s="95"/>
      <c r="J33" s="95"/>
      <c r="K33" s="95"/>
      <c r="L33" s="95"/>
      <c r="M33" s="95"/>
      <c r="N33" s="95"/>
      <c r="O33" s="95"/>
      <c r="P33" s="95"/>
      <c r="Q33" s="95"/>
      <c r="R33" s="95"/>
      <c r="S33" s="95"/>
      <c r="T33" s="95"/>
      <c r="U33" s="96"/>
    </row>
    <row r="34" spans="2:21" ht="81.75" customHeight="1" thickBot="1" x14ac:dyDescent="0.25">
      <c r="B34" s="97" t="s">
        <v>267</v>
      </c>
      <c r="C34" s="98"/>
      <c r="D34" s="98"/>
      <c r="E34" s="98"/>
      <c r="F34" s="98"/>
      <c r="G34" s="98"/>
      <c r="H34" s="98"/>
      <c r="I34" s="98"/>
      <c r="J34" s="98"/>
      <c r="K34" s="98"/>
      <c r="L34" s="98"/>
      <c r="M34" s="98"/>
      <c r="N34" s="98"/>
      <c r="O34" s="98"/>
      <c r="P34" s="98"/>
      <c r="Q34" s="98"/>
      <c r="R34" s="98"/>
      <c r="S34" s="98"/>
      <c r="T34" s="98"/>
      <c r="U34" s="99"/>
    </row>
  </sheetData>
  <mergeCells count="61">
    <mergeCell ref="B34:U34"/>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14</vt:i4>
      </vt:variant>
    </vt:vector>
  </HeadingPairs>
  <TitlesOfParts>
    <vt:vector size="21" baseType="lpstr">
      <vt:lpstr>Portada</vt:lpstr>
      <vt:lpstr>38 S190</vt:lpstr>
      <vt:lpstr>38 S191</vt:lpstr>
      <vt:lpstr>38 S192</vt:lpstr>
      <vt:lpstr>38 S225</vt:lpstr>
      <vt:lpstr>38 U002</vt:lpstr>
      <vt:lpstr>38 U003</vt:lpstr>
      <vt:lpstr>'38 S190'!Área_de_impresión</vt:lpstr>
      <vt:lpstr>'38 S191'!Área_de_impresión</vt:lpstr>
      <vt:lpstr>'38 S192'!Área_de_impresión</vt:lpstr>
      <vt:lpstr>'38 S225'!Área_de_impresión</vt:lpstr>
      <vt:lpstr>'38 U002'!Área_de_impresión</vt:lpstr>
      <vt:lpstr>'38 U003'!Área_de_impresión</vt:lpstr>
      <vt:lpstr>Portada!Área_de_impresión</vt:lpstr>
      <vt:lpstr>'38 S190'!Títulos_a_imprimir</vt:lpstr>
      <vt:lpstr>'38 S191'!Títulos_a_imprimir</vt:lpstr>
      <vt:lpstr>'38 S192'!Títulos_a_imprimir</vt:lpstr>
      <vt:lpstr>'38 S225'!Títulos_a_imprimir</vt:lpstr>
      <vt:lpstr>'38 U002'!Títulos_a_imprimir</vt:lpstr>
      <vt:lpstr>'38 U003'!Títulos_a_imprimir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abelardo_salazar</cp:lastModifiedBy>
  <cp:lastPrinted>2009-03-26T01:46:20Z</cp:lastPrinted>
  <dcterms:created xsi:type="dcterms:W3CDTF">2009-03-25T01:44:41Z</dcterms:created>
  <dcterms:modified xsi:type="dcterms:W3CDTF">2014-04-07T16:05:59Z</dcterms:modified>
</cp:coreProperties>
</file>